
<file path=[Content_Types].xml><?xml version="1.0" encoding="utf-8"?>
<Types xmlns="http://schemas.openxmlformats.org/package/2006/content-types">
  <Default Extension="bin" ContentType="application/vnd.openxmlformats-officedocument.oleObject"/>
  <Default Extension="jpeg" ContentType="image/jpeg"/>
  <Default Extension="rels" ContentType="application/vnd.openxmlformats-package.relationships+xml"/>
  <Default Extension="xml" ContentType="application/xml"/>
  <Default Extension="png" ContentType="image/png"/>
  <Default Extension="wmf" ContentType="image/x-wmf"/>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Override PartName="/xl/persons/person.xml" ContentType="application/vnd.ms-excel.person+xml"/>
  <Override PartName="/xl/worksheets/sheet2.xml" ContentType="application/vnd.openxmlformats-officedocument.spreadsheetml.worksheet+xml"/>
  <Override PartName="/xl/styles.xml" ContentType="application/vnd.openxmlformats-officedocument.spreadsheetml.styles+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threadedComments/threadedComment1.xml" ContentType="application/vnd.ms-excel.threadedcomments+xml"/>
  <Override PartName="/xl/comments1.xml" ContentType="application/vnd.openxmlformats-officedocument.spreadsheetml.comments+xml"/>
  <Override PartName="/xl/drawings/drawing2.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drawings/drawing3.xml" ContentType="application/vnd.openxmlformats-officedocument.drawing+xml"/>
  <Override PartName="/xl/theme/theme1.xml" ContentType="application/vnd.openxmlformats-officedocument.theme+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0"/>
  <workbookProtection/>
  <bookViews>
    <workbookView xWindow="360" yWindow="15" windowWidth="20955" windowHeight="9720" activeTab="2" showHorizontalScroll="1" showVerticalScroll="1"/>
  </bookViews>
  <sheets>
    <sheet name="Tutorial" sheetId="1" state="visible" r:id="rId2"/>
    <sheet name="Monto de Obra 2026" sheetId="2" state="visible" r:id="rId3"/>
    <sheet name="APORTE 2026 MODULOS" sheetId="3" state="visible" r:id="rId4"/>
    <sheet name="Anexo Desgloce" sheetId="4" state="hidden" r:id="rId5"/>
    <sheet name="Hoja2" sheetId="5" state="hidden" r:id="rId6"/>
    <sheet name="Hoja1" sheetId="6" state="hidden" r:id="rId7"/>
  </sheets>
  <definedNames>
    <definedName name="Z_EE86F049_DD84_4260_B1D5_1E9CC39A9B48_.wvu.Cols" localSheetId="0" hidden="1">Tutorial!$A:$A</definedName>
    <definedName name="Z_EE86F049_DD84_4260_B1D5_1E9CC39A9B48_.wvu.Cols" localSheetId="1" hidden="1">'Monto de Obra 2026'!$A:$A</definedName>
    <definedName name="Z_EE86F049_DD84_4260_B1D5_1E9CC39A9B48_.wvu.Cols" localSheetId="2" hidden="1">'APORTE 2026 MODULOS'!$K:$K</definedName>
    <definedName name="_xlnm.Print_Area" localSheetId="3" hidden="0">'Anexo Desgloce'!$A$1:$J$33</definedName>
    <definedName name="Z_EE86F049_DD84_4260_B1D5_1E9CC39A9B48_.wvu.Cols" localSheetId="3" hidden="1">'Anexo Desgloce'!$F:$F</definedName>
    <definedName name="Z_EE86F049_DD84_4260_B1D5_1E9CC39A9B48_.wvu.PrintArea" localSheetId="3" hidden="1">'Anexo Desgloce'!$A$1:$J$33</definedName>
    <definedName name="Z_EE86F049_DD84_4260_B1D5_1E9CC39A9B48_.wvu.Rows" localSheetId="3" hidden="1">'Anexo Desgloce'!$16:$28</definedName>
    <definedName name="Z_EE86F049_DD84_4260_B1D5_1E9CC39A9B48_.wvu.Rows" localSheetId="5" hidden="1">Hoja1!$15:$27</definedName>
  </definedNames>
  <calcPr refMode="A1" iterate="0" iterateCount="100" iterateDelta="0.0001"/>
  <extLst>
    <ext xmlns:x15="http://schemas.microsoft.com/office/spreadsheetml/2010/11/main" uri="{D0CA8CA8-9F24-4464-BF8E-62219DCF47F9}"/>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tc={8404B47B-5E41-406C-B8A7-053B6285FAAA}</author>
    <author>tc={4A040606-823B-45CC-87DD-F9242BD71A3C}</author>
    <author>tc={13AF57D1-1E4E-4E4C-88F2-6070E68725C5}</author>
    <author>tc={1BD74710-B9DB-41C4-A5E4-1D017C306048}</author>
    <author>tc={D3B120A8-75C1-444C-B391-97C8629BE2C5}</author>
    <author>tc={BF9FA7F3-4B61-4669-BB82-4ED74E677CCA}</author>
  </authors>
  <commentList>
    <comment ref="D12" authorId="0" xr:uid="{8404B47B-5E41-406C-B8A7-053B6285FAAA}">
      <text>
        <r>
          <rPr>
            <b/>
            <sz val="9"/>
            <rFont val="Tahoma"/>
          </rPr>
          <t>tc={A5C50AD5-3C59-4153-8FC2-99D4BB7F0EA0}:</t>
        </r>
        <r>
          <rPr>
            <sz val="9"/>
            <rFont val="Tahoma"/>
          </rPr>
          <t xml:space="preserve">
Verónica Moreno:
su incidencia es entre un 1% y un 7%
</t>
        </r>
      </text>
    </comment>
    <comment ref="D14" authorId="1" xr:uid="{4A040606-823B-45CC-87DD-F9242BD71A3C}">
      <text>
        <r>
          <rPr>
            <b/>
            <sz val="9"/>
            <rFont val="Tahoma"/>
          </rPr>
          <t>tc={CB97C088-133F-480A-9E86-E949ED7B0EC8}:</t>
        </r>
        <r>
          <rPr>
            <sz val="9"/>
            <rFont val="Tahoma"/>
          </rPr>
          <t xml:space="preserve">
Verónica Moreno:
su incidencia es entre un 1% y un 7%
</t>
        </r>
      </text>
    </comment>
    <comment ref="D4" authorId="2" xr:uid="{13AF57D1-1E4E-4E4C-88F2-6070E68725C5}">
      <text>
        <r>
          <rPr>
            <b/>
            <sz val="9"/>
            <rFont val="Tahoma"/>
          </rPr>
          <t>tc={B8792EA2-4D8B-4A48-AA2C-A02E1D370E70}:</t>
        </r>
        <r>
          <rPr>
            <sz val="9"/>
            <rFont val="Tahoma"/>
          </rPr>
          <t xml:space="preserve">
Verónica Moreno:
su incidencia depende de los demas items
</t>
        </r>
      </text>
    </comment>
    <comment ref="D6" authorId="3" xr:uid="{1BD74710-B9DB-41C4-A5E4-1D017C306048}">
      <text>
        <r>
          <rPr>
            <b/>
            <sz val="9"/>
            <rFont val="Tahoma"/>
          </rPr>
          <t>tc={0C1C94F5-47AB-4F7A-B108-CEF909699324}:</t>
        </r>
        <r>
          <rPr>
            <sz val="9"/>
            <rFont val="Tahoma"/>
          </rPr>
          <t xml:space="preserve">
Verónica Moreno:
su incidencia es entre un 15% y un 30%
</t>
        </r>
      </text>
    </comment>
    <comment ref="D8" authorId="4" xr:uid="{D3B120A8-75C1-444C-B391-97C8629BE2C5}">
      <text>
        <r>
          <rPr>
            <b/>
            <sz val="9"/>
            <rFont val="Tahoma"/>
          </rPr>
          <t>tc={873E0956-B234-49B8-9FE2-57AA26CF7F15}:</t>
        </r>
        <r>
          <rPr>
            <sz val="9"/>
            <rFont val="Tahoma"/>
          </rPr>
          <t xml:space="preserve">
Verónica Moreno:
su incidencia es entre un 5% y un 15%
</t>
        </r>
      </text>
    </comment>
    <comment ref="D10" authorId="5" xr:uid="{BF9FA7F3-4B61-4669-BB82-4ED74E677CCA}">
      <text>
        <r>
          <rPr>
            <b/>
            <sz val="9"/>
            <rFont val="Tahoma"/>
          </rPr>
          <t>tc={F8C3222D-BFB6-4DE0-A62E-565169761F47}:</t>
        </r>
        <r>
          <rPr>
            <sz val="9"/>
            <rFont val="Tahoma"/>
          </rPr>
          <t xml:space="preserve">
Verónica Moreno:
su incidencia es entre un 3% y un 10%
</t>
        </r>
      </text>
    </comment>
  </commentList>
</comments>
</file>

<file path=xl/sharedStrings.xml><?xml version="1.0" encoding="utf-8"?>
<sst xmlns="http://schemas.openxmlformats.org/spreadsheetml/2006/main" count="250" uniqueCount="250">
  <si>
    <t>TUTORIAL</t>
  </si>
  <si>
    <t xml:space="preserve">Paso 1: Cálculo del monto de Obra.-</t>
  </si>
  <si>
    <t xml:space="preserve">Paso 2: Cálculo de HONORARIOS</t>
  </si>
  <si>
    <t xml:space="preserve">Anexo: Resumen de Honorarios </t>
  </si>
  <si>
    <t xml:space="preserve">Anexo: Desglose de Honorarios</t>
  </si>
  <si>
    <t xml:space="preserve">         IMPORTANTE: En todos los casos usted deberá CARGAR DATOS SOLO EN LOS CASILLEROS CELESTES</t>
  </si>
  <si>
    <r>
      <rPr>
        <b/>
        <sz val="12"/>
        <color indexed="64"/>
        <rFont val="Calibri"/>
      </rPr>
      <t xml:space="preserve">                                                                                                                                                                                                                                             </t>
    </r>
    <r>
      <rPr>
        <i/>
        <sz val="12"/>
        <color indexed="64"/>
        <rFont val="Calibri"/>
      </rPr>
      <t xml:space="preserve">Recuerde que antes de calcular los Honorarios para cualquier tarea profesional usted deberá previamente CALCULAR EL MONTO DE OBRA, para esto trenda 15 rubros distintos donde podrá encontrar la tipología de obra (con sus coeficientes correspondientes) que corresponda al trabajo que le encomendaron, una misma obra podrá tener más de una tipología por lo que tendrá que ir discriminado la misma para que de ese modo el</t>
    </r>
    <r>
      <rPr>
        <b/>
        <sz val="12"/>
        <color indexed="64"/>
        <rFont val="Calibri"/>
      </rPr>
      <t xml:space="preserve"> monto de Obra</t>
    </r>
    <r>
      <rPr>
        <i/>
        <sz val="12"/>
        <color indexed="64"/>
        <rFont val="Calibri"/>
      </rPr>
      <t xml:space="preserve"> sea el que corresponda a su caso. Debajo estan detallados los 15 RUBROS con algunos tutoriales.En la siguiente hoja de acalculo usted podrá calcular EL MONTO DE SU OBRA DE MANERA AUTOMÁTICA .                                                                                                                                                                                                                                                                       </t>
    </r>
  </si>
  <si>
    <t xml:space="preserve">1. VIVIENDAS UNIFAMILIARES</t>
  </si>
  <si>
    <r>
      <rPr>
        <sz val="11"/>
        <color theme="1"/>
        <rFont val="Calibri"/>
      </rPr>
      <t xml:space="preserve">                           Para calcular el monto de  obra de una </t>
    </r>
    <r>
      <rPr>
        <b/>
        <sz val="11"/>
        <color indexed="64"/>
        <rFont val="Calibri"/>
      </rPr>
      <t xml:space="preserve">VIVIENDA UNIFAMILIAR  </t>
    </r>
    <r>
      <rPr>
        <sz val="11"/>
        <color theme="1"/>
        <rFont val="Calibri"/>
      </rPr>
      <t xml:space="preserve">deberá categorizar la misma según las superficie cubierta de la vivienda, calculando por separado superficies cubiertas y  semicubiertas. Las superficies semicubiertas se computan al 50%.</t>
    </r>
    <r>
      <rPr>
        <b/>
        <i/>
        <sz val="11"/>
        <color indexed="62"/>
        <rFont val="Calibri"/>
      </rPr>
      <t xml:space="preserve">El monto  total de la obra para el cálculo de honorarios será la sumatoria de TODO</t>
    </r>
  </si>
  <si>
    <t xml:space="preserve">2. VIVIENDAS MULTIIFAMILIARES</t>
  </si>
  <si>
    <r>
      <rPr>
        <sz val="11"/>
        <color theme="1"/>
        <rFont val="Calibri"/>
      </rPr>
      <t xml:space="preserve">       Para calcular el monto de obra de </t>
    </r>
    <r>
      <rPr>
        <b/>
        <sz val="11"/>
        <color indexed="64"/>
        <rFont val="Calibri"/>
      </rPr>
      <t xml:space="preserve">VIVIENDAS MULTIFAMILIARES</t>
    </r>
    <r>
      <rPr>
        <sz val="11"/>
        <color theme="1"/>
        <rFont val="Calibri"/>
      </rPr>
      <t xml:space="preserve">  deberá categorizar la misma según la tipologia. (*) Si el edificio cuenta con servicios complementarios ( S.U.M -  Sectores de parrillas  - piletas de uso común - Gimnasio - Spa  - cancha deportivas - sala de juegos comunes - parques - etc)  Sumarle al items que corresponde  un 0,05  por CADA SERVICIO COMPLEMENTARIO, por ejemplo un edificio P.B y más de tres pisos  (coef 1,15)  y  que cuenta con pileta  y spa  tendra un coeficiente final para el calculo de 1,25. Si el edificio además cuenta con oficinas o locales comerciales estos se calculan por separado  con la típologia correspondiente a </t>
    </r>
    <r>
      <rPr>
        <sz val="11"/>
        <color indexed="64"/>
        <rFont val="Calibri"/>
      </rPr>
      <t>COMERCIO</t>
    </r>
    <r>
      <rPr>
        <sz val="11"/>
        <color theme="1"/>
        <rFont val="Calibri"/>
      </rPr>
      <t xml:space="preserve">. Del mismo modo debe discriminar las cocheras con la típologia </t>
    </r>
    <r>
      <rPr>
        <sz val="11"/>
        <color indexed="64"/>
        <rFont val="Calibri"/>
      </rPr>
      <t>COCHERAS</t>
    </r>
    <r>
      <rPr>
        <sz val="11"/>
        <color theme="1"/>
        <rFont val="Calibri"/>
      </rPr>
      <t xml:space="preserve">. </t>
    </r>
    <r>
      <rPr>
        <b/>
        <i/>
        <sz val="11"/>
        <color indexed="62"/>
        <rFont val="Calibri"/>
      </rPr>
      <t xml:space="preserve">El monto  total de la obra para el cálculo de honorarios será la sumatoria de TODO</t>
    </r>
  </si>
  <si>
    <t xml:space="preserve">3. COMERCIO</t>
  </si>
  <si>
    <r>
      <rPr>
        <sz val="11"/>
        <color theme="1"/>
        <rFont val="Calibri"/>
      </rPr>
      <t xml:space="preserve">       Usar esta categoría para calcular  el monto de obra de </t>
    </r>
    <r>
      <rPr>
        <b/>
        <sz val="11"/>
        <color indexed="64"/>
        <rFont val="Calibri"/>
      </rPr>
      <t>COMERCIOS</t>
    </r>
    <r>
      <rPr>
        <sz val="11"/>
        <color theme="1"/>
        <rFont val="Calibri"/>
      </rPr>
      <t xml:space="preserve"> , Locales comerciales, Oficinas, supermercados, galerías comerciales etc.Cuando los galpones o depositos etc  cuenten cos sectores de estacionamiento o playas de maniobras estos se deberan calcular con la categoria correspondiente a SUPERFICIES DESCUBIERTAS TRATADAS. </t>
    </r>
    <r>
      <rPr>
        <b/>
        <i/>
        <sz val="11"/>
        <color indexed="62"/>
        <rFont val="Calibri"/>
      </rPr>
      <t xml:space="preserve">El monto  total de la obra para el cálculo de honorarios será la sumatoria de TODO</t>
    </r>
  </si>
  <si>
    <t xml:space="preserve">4. INDUSTRIALES -GALPONES -DEPOSITOS -COCHERAS</t>
  </si>
  <si>
    <r>
      <rPr>
        <sz val="11"/>
        <color theme="1"/>
        <rFont val="Calibri"/>
      </rPr>
      <t xml:space="preserve">                                       Para calcular el monto de obra de </t>
    </r>
    <r>
      <rPr>
        <b/>
        <sz val="11"/>
        <color indexed="64"/>
        <rFont val="Calibri"/>
      </rPr>
      <t xml:space="preserve">EDIFICIOS INDUSTRIALES -GALPONES -DEPOSITOS -COCHERAS</t>
    </r>
    <r>
      <rPr>
        <sz val="11"/>
        <color theme="1"/>
        <rFont val="Calibri"/>
      </rPr>
      <t xml:space="preserve">  deberá categorizar la misma según la tipologia. Si el galpón tiene  destino comercial el mismo se deberá categorizar en el rubro</t>
    </r>
    <r>
      <rPr>
        <b/>
        <i/>
        <sz val="11"/>
        <color indexed="64"/>
        <rFont val="Calibri"/>
      </rPr>
      <t xml:space="preserve"> COMERCIO</t>
    </r>
    <r>
      <rPr>
        <sz val="11"/>
        <color theme="1"/>
        <rFont val="Calibri"/>
      </rPr>
      <t xml:space="preserve"> SI TIENE UNA PARTE COMERCIAL Y OTRA DESTINADA A DEPOSITO SEPARAR AMBAS SUPERFICIES Y CALCULARLAS POR SEPARADO. El monto  total de la obra será la sumatoria de TODO. (**)Para la categoria </t>
    </r>
    <r>
      <rPr>
        <i/>
        <sz val="11"/>
        <color indexed="64"/>
        <rFont val="Calibri"/>
      </rPr>
      <t xml:space="preserve">Talleres industriales de alta complejidad o  c/ instalaciones especiales, se consideran instalaciones especiales a </t>
    </r>
    <r>
      <rPr>
        <sz val="11"/>
        <color theme="1"/>
        <rFont val="Calibri"/>
      </rPr>
      <t xml:space="preserve"> ( Instalación para maquinas industriales - Cintas transportadoras  - desagues para residuos sólidos industriales (RSI)- Cámaras de frío - calderas etc. Cuando los galpones o depositos etc  cuenten cos sectores de estacionamiento o playas de maniobras estos se deberan calcular con la categoria correspondiente a SUPERFICIES DESCUBIERTAS TRATADAS. </t>
    </r>
    <r>
      <rPr>
        <b/>
        <i/>
        <sz val="11"/>
        <color indexed="62"/>
        <rFont val="Calibri"/>
      </rPr>
      <t xml:space="preserve">El monto  total de la obra para el cálculo de honorarios será la sumatoria de TODO</t>
    </r>
  </si>
  <si>
    <t xml:space="preserve">5. CULTURA- ESPECTACULO -ESPARCIMIENTO</t>
  </si>
  <si>
    <r>
      <rPr>
        <sz val="11"/>
        <color theme="1"/>
        <rFont val="Calibri"/>
      </rPr>
      <t xml:space="preserve">                                Usar esta categoría para calcular  el monto de obra de locales destinados a   </t>
    </r>
    <r>
      <rPr>
        <b/>
        <sz val="11"/>
        <color indexed="64"/>
        <rFont val="Calibri"/>
      </rPr>
      <t xml:space="preserve">CULTURA- ESPECTACULO -ESPARCIMIENTO</t>
    </r>
    <r>
      <rPr>
        <sz val="11"/>
        <color theme="1"/>
        <rFont val="Calibri"/>
      </rPr>
      <t xml:space="preserve"> (***) en el caso de salones se consideran instalaciones fijas a lo siguiente: (sector de servicio para eventos, ya sean cocina,  depositos etc, instalaciones preparadas para sonido, iluminación, escenarios  etc, sean estos desmontables o no ) Cuando los locales cuenten cos sectores de estacionamiento o playas de maniobras, estos se deberan calcular con la categoria correspondiente a  SUPERFICIES DESCUBIERTAS TRATADAS. </t>
    </r>
    <r>
      <rPr>
        <b/>
        <i/>
        <sz val="11"/>
        <color indexed="62"/>
        <rFont val="Calibri"/>
      </rPr>
      <t xml:space="preserve">El monto  total de la obra para el cálculo de honorarios será la sumatoria de TODO</t>
    </r>
  </si>
  <si>
    <t xml:space="preserve">6. EDUCACIÓN</t>
  </si>
  <si>
    <r>
      <rPr>
        <sz val="11"/>
        <color theme="1"/>
        <rFont val="Calibri"/>
      </rPr>
      <t xml:space="preserve">       Usar esta categoría para calcular  el monto de obra de locales destinados a </t>
    </r>
    <r>
      <rPr>
        <b/>
        <sz val="11"/>
        <color indexed="64"/>
        <rFont val="Calibri"/>
      </rPr>
      <t>EDUCACIÓN</t>
    </r>
    <r>
      <rPr>
        <sz val="11"/>
        <color theme="1"/>
        <rFont val="Calibri"/>
      </rPr>
      <t xml:space="preserve"> , escuelas, colegios, Jardines Univerdsidades, Institutos  etc. Si los mismos tienen instalaciones deportivas playones canchas etc, calcular esos sectores con la categoria correspoondiente a la categorìa </t>
    </r>
    <r>
      <rPr>
        <sz val="11"/>
        <color indexed="64"/>
        <rFont val="Calibri"/>
      </rPr>
      <t xml:space="preserve">DEPORTE Y RECREACIÓN.</t>
    </r>
    <r>
      <rPr>
        <b/>
        <i/>
        <sz val="11"/>
        <color indexed="62"/>
        <rFont val="Calibri"/>
      </rPr>
      <t xml:space="preserve">El monto  total de la obra para el cálculo de honorarios será la sumatoria de TODO</t>
    </r>
  </si>
  <si>
    <t xml:space="preserve">7. SALUD</t>
  </si>
  <si>
    <r>
      <rPr>
        <sz val="11"/>
        <color theme="1"/>
        <rFont val="Calibri"/>
      </rPr>
      <t xml:space="preserve">             Usar esta categoría para calcular  el monto de obra de locales destinados a </t>
    </r>
    <r>
      <rPr>
        <b/>
        <sz val="11"/>
        <color indexed="64"/>
        <rFont val="Calibri"/>
      </rPr>
      <t>SALUD</t>
    </r>
    <r>
      <rPr>
        <sz val="11"/>
        <color theme="1"/>
        <rFont val="Calibri"/>
      </rPr>
      <t xml:space="preserve"> , salas, consultorios, laboratorios, farmacias, clínicas, hospitales etc. Cuando los locales o edificios  cuenten cos sectores de estacionamiento o playas de maniobras, estos se deberan calcular con la categoria correspondiente a SUPERFICIES DESCUBIERTAS TRATADAS.</t>
    </r>
    <r>
      <rPr>
        <b/>
        <i/>
        <sz val="11"/>
        <color indexed="62"/>
        <rFont val="Calibri"/>
      </rPr>
      <t xml:space="preserve">El monto  total de la obra para el cálculo de honorarios será la sumatoria de TODO</t>
    </r>
  </si>
  <si>
    <t xml:space="preserve"> 8. ENTIDADES -BANCOS -ADMINISTRACIÓN</t>
  </si>
  <si>
    <r>
      <rPr>
        <sz val="11"/>
        <color theme="1"/>
        <rFont val="Calibri"/>
      </rPr>
      <t xml:space="preserve">                            Usar esta categoría para calcular  el monto de obra de locales destinados a </t>
    </r>
    <r>
      <rPr>
        <b/>
        <sz val="11"/>
        <color indexed="64"/>
        <rFont val="Calibri"/>
      </rPr>
      <t xml:space="preserve">ENTIDADES -BANCOS -ADMINISTRACIÓN</t>
    </r>
    <r>
      <rPr>
        <sz val="11"/>
        <color theme="1"/>
        <rFont val="Calibri"/>
      </rPr>
      <t xml:space="preserve"> , entidades crediticias, bancos edificios administrativos etc. Cuando los locales o edificios cuenten con sectores de estacionamiento o playas de maniobras, estos se deberan calcular con la categoria correspondiente a SUPERFICIES DESCUBIERTAS TRATADAS. </t>
    </r>
    <r>
      <rPr>
        <b/>
        <i/>
        <sz val="11"/>
        <color indexed="62"/>
        <rFont val="Calibri"/>
      </rPr>
      <t xml:space="preserve">El monto  total de la obra para el cálculo de honorarios será la sumatoria de TODO    </t>
    </r>
  </si>
  <si>
    <t xml:space="preserve"> 9. HOTELERIA</t>
  </si>
  <si>
    <r>
      <rPr>
        <sz val="11"/>
        <color theme="1"/>
        <rFont val="Calibri"/>
      </rPr>
      <t xml:space="preserve">                            Usar esta categoría para calcular  el monto de obra de locales destinados a</t>
    </r>
    <r>
      <rPr>
        <b/>
        <sz val="11"/>
        <color indexed="64"/>
        <rFont val="Calibri"/>
      </rPr>
      <t xml:space="preserve"> HOTELERIA</t>
    </r>
    <r>
      <rPr>
        <sz val="11"/>
        <color theme="1"/>
        <rFont val="Calibri"/>
      </rPr>
      <t xml:space="preserve"> , hosterias, hospedajes, hoteles etc. Cuando los locales o edificios cuenten con sectores de estacionamiento o playas de maniobras, piletas o espejos de agua,  estos se deberan calcular con la categoria correspondiente a SUPERFICIES DESCUBIERTAS TRATADAS. </t>
    </r>
    <r>
      <rPr>
        <b/>
        <i/>
        <sz val="11"/>
        <color indexed="62"/>
        <rFont val="Calibri"/>
      </rPr>
      <t xml:space="preserve">El monto  total de la obra para el cálculo de honorarios será la sumatoria de TODO     </t>
    </r>
  </si>
  <si>
    <t xml:space="preserve"> 10. GASTRONOMÍA</t>
  </si>
  <si>
    <r>
      <rPr>
        <sz val="11"/>
        <color theme="1"/>
        <rFont val="Calibri"/>
      </rPr>
      <t xml:space="preserve">                            Usar esta categoría para calcular  el monto de obra de locales destinados a</t>
    </r>
    <r>
      <rPr>
        <b/>
        <sz val="11"/>
        <color indexed="64"/>
        <rFont val="Calibri"/>
      </rPr>
      <t xml:space="preserve"> GASTRONOMÍA</t>
    </r>
    <r>
      <rPr>
        <sz val="11"/>
        <color theme="1"/>
        <rFont val="Calibri"/>
      </rPr>
      <t xml:space="preserve"> , parrillas, restaurantes, confiterias etc. Cuando los locales o edificios cuenten con sectores de estacionamiento o playas de maniobras,  estos se deberan calcular con la categoria correspondiente a SUPERFICIES DESCUBIERTAS TRATADAS. </t>
    </r>
    <r>
      <rPr>
        <b/>
        <i/>
        <sz val="11"/>
        <color indexed="62"/>
        <rFont val="Calibri"/>
      </rPr>
      <t xml:space="preserve">El monto  total de la obra para el cálculo de honorarios será la sumatoria de TODO</t>
    </r>
    <r>
      <rPr>
        <sz val="11"/>
        <color theme="1"/>
        <rFont val="Calibri"/>
      </rPr>
      <t xml:space="preserve">     </t>
    </r>
  </si>
  <si>
    <t xml:space="preserve"> 11. CULTO - ARQUITECTURA FUNERARIA</t>
  </si>
  <si>
    <r>
      <rPr>
        <sz val="11"/>
        <color theme="1"/>
        <rFont val="Calibri"/>
      </rPr>
      <t xml:space="preserve">                            Usar esta categoría para calcular  el monto de obra de locales destinados a</t>
    </r>
    <r>
      <rPr>
        <b/>
        <sz val="11"/>
        <color indexed="64"/>
        <rFont val="Calibri"/>
      </rPr>
      <t xml:space="preserve">  CULTO - ARQUITECTURA  FUNERARIA</t>
    </r>
    <r>
      <rPr>
        <sz val="11"/>
        <color theme="1"/>
        <rFont val="Calibri"/>
      </rPr>
      <t xml:space="preserve"> , Iglesias,templos, capillas ,panteones o cementerios. Solo para los casos de cementerios parquizados tipo parques privados  se utilizará el coeficiente 0,025  para los sectores intervenidos </t>
    </r>
    <r>
      <rPr>
        <b/>
        <i/>
        <sz val="11"/>
        <color indexed="62"/>
        <rFont val="Calibri"/>
      </rPr>
      <t xml:space="preserve">El monto  total de la obra para el cálculo de honorarios será la sumatoria de TODO</t>
    </r>
  </si>
  <si>
    <t xml:space="preserve">12. DEPORTE Y RECREACIÓN</t>
  </si>
  <si>
    <r>
      <rPr>
        <sz val="11"/>
        <color theme="1"/>
        <rFont val="Calibri"/>
      </rPr>
      <t xml:space="preserve">                            Usar esta categoría para calcular  el monto de obra de locales destinados a </t>
    </r>
    <r>
      <rPr>
        <b/>
        <sz val="11"/>
        <color indexed="64"/>
        <rFont val="Calibri"/>
      </rPr>
      <t xml:space="preserve">DEPORTE Y RECREACIÓN</t>
    </r>
    <r>
      <rPr>
        <sz val="11"/>
        <color theme="1"/>
        <rFont val="Calibri"/>
      </rPr>
      <t xml:space="preserve"> , gimnasios, playones deportivos, canchas etc. los locales auxiliares o anexos como oficinas sectores administrativos  etc,  se calcularán por separado según correspondan. Los sectores de baños a vestuarios se computan por separado. Cuando cuenten con sectores de estacionamiento o playas de maniobras, estos se deberan calcular con la categoria correspondiente a SUPERFICIES DESCUBIERTAS TRATADAS.</t>
    </r>
    <r>
      <rPr>
        <b/>
        <i/>
        <sz val="11"/>
        <color indexed="62"/>
        <rFont val="Calibri"/>
      </rPr>
      <t xml:space="preserve">El monto  total de la obra para el cálculo de honorarios será la sumatoria de TODO</t>
    </r>
    <r>
      <rPr>
        <sz val="11"/>
        <color theme="1"/>
        <rFont val="Calibri"/>
      </rPr>
      <t xml:space="preserve">     </t>
    </r>
  </si>
  <si>
    <t xml:space="preserve">13. TRANSPORTE -ESTACIONES DE SERVICIO</t>
  </si>
  <si>
    <r>
      <rPr>
        <sz val="11"/>
        <color theme="1"/>
        <rFont val="Calibri"/>
      </rPr>
      <t xml:space="preserve">                            Usar esta categoría para calcular  el monto de obra de locales destinados a </t>
    </r>
    <r>
      <rPr>
        <b/>
        <sz val="11"/>
        <color indexed="64"/>
        <rFont val="Calibri"/>
      </rPr>
      <t xml:space="preserve">TRANSPORTE -ESTACIONES DE SERVICIO</t>
    </r>
    <r>
      <rPr>
        <sz val="11"/>
        <color theme="1"/>
        <rFont val="Calibri"/>
      </rPr>
      <t xml:space="preserve"> , estaciones  de servicio o terminales. los locales auxiliares o anexos como oficinas sectores administrativos local comercial etc,  se calcularán por separado según correspondan. Los sectores de baños  se computan por separado. Cuando cuenten con sectores de estacionamiento o playas de maniobras, estos se deberan calcular con la categoria correspondiente a SUPERFICIES DESCUBIERTAS TRATADAS.</t>
    </r>
    <r>
      <rPr>
        <b/>
        <i/>
        <sz val="11"/>
        <color indexed="62"/>
        <rFont val="Calibri"/>
      </rPr>
      <t xml:space="preserve">El monto  total de la obra para el cálculo de honorarios será la sumatoria de TODO   </t>
    </r>
    <r>
      <rPr>
        <sz val="11"/>
        <color theme="1"/>
        <rFont val="Calibri"/>
      </rPr>
      <t xml:space="preserve"> </t>
    </r>
  </si>
  <si>
    <t xml:space="preserve">14. SUPERFICIES DESCUBIERTAS TRATADAS -PISCINAS</t>
  </si>
  <si>
    <t xml:space="preserve">                            Usar esta categoría para calcular  el monto de obra de  SUPERFICIES DESCUBIERTAS TRATADAS - PISCINAS,  que pueden ser ANEXOS O NO a las Típologias anteriores.-</t>
  </si>
  <si>
    <t xml:space="preserve">15. REFACCIONES Y DEMOLICIONES</t>
  </si>
  <si>
    <r>
      <rPr>
        <sz val="11"/>
        <color theme="1"/>
        <rFont val="Calibri"/>
      </rPr>
      <t xml:space="preserve">                            Usar esta categoría para calcular  el monto de obra de</t>
    </r>
    <r>
      <rPr>
        <b/>
        <sz val="11"/>
        <color indexed="64"/>
        <rFont val="Calibri"/>
      </rPr>
      <t xml:space="preserve"> REFACCIONES Y DEMOLICIONES</t>
    </r>
    <r>
      <rPr>
        <sz val="11"/>
        <color theme="1"/>
        <rFont val="Calibri"/>
      </rPr>
      <t xml:space="preserve">, una vez calculao el monto de obra deberá calcular los Honorarios tanto para las refacciones utilizndo el Art 7, como para las demoliciones utilizando el del Art 72 solo Direccion de Obra.</t>
    </r>
  </si>
  <si>
    <t xml:space="preserve">CATEGORÍA DE DEPARTAMENTO CONSTRUCCIONES - INDICES INDICATIVOS</t>
  </si>
  <si>
    <t xml:space="preserve">ingresar superficie en cuadro celeste en las categorias que correspondan</t>
  </si>
  <si>
    <t xml:space="preserve">Valor Testigo: </t>
  </si>
  <si>
    <t xml:space="preserve">Unidades MCC</t>
  </si>
  <si>
    <t xml:space="preserve">Valor MCC</t>
  </si>
  <si>
    <t>Ref.</t>
  </si>
  <si>
    <t xml:space="preserve">CATEGORIA DE OBRAS POR USOS</t>
  </si>
  <si>
    <t>Coef.</t>
  </si>
  <si>
    <t xml:space="preserve">VALOR M2</t>
  </si>
  <si>
    <t>MMC</t>
  </si>
  <si>
    <t>M2</t>
  </si>
  <si>
    <t xml:space="preserve">Monto de Obra</t>
  </si>
  <si>
    <t xml:space="preserve">Viviendas  IN.VI.CO  ( SEGÚN VALOR M2 DE IN.VI.CO) Adjuntar presupuesto de Obra Oficial</t>
  </si>
  <si>
    <t xml:space="preserve">Prefabricadas de madera u otros materiales con terminación económica</t>
  </si>
  <si>
    <t xml:space="preserve">Prefabricadas de madera u otros materiales con terminación buena   </t>
  </si>
  <si>
    <t xml:space="preserve">Viviendas  de mampostería  o similar hasta 60m2 cubiertos</t>
  </si>
  <si>
    <t xml:space="preserve">Viviendas de mampostería  o similar hasta 150m2 cubiertos</t>
  </si>
  <si>
    <t xml:space="preserve">Viviendas de mampostería  o similar hasta 250m2 cubiertos</t>
  </si>
  <si>
    <t xml:space="preserve">Viviendas de mampostería  o similar hasta de 350 m 2 cubiertos</t>
  </si>
  <si>
    <t xml:space="preserve">Viviendas de mampostería  o similar mayor de 350 m 2 cubiertos</t>
  </si>
  <si>
    <t xml:space="preserve">Viviendas de categoria superior  suntuosa ( coeficiente mínimo  1,60)</t>
  </si>
  <si>
    <t xml:space="preserve">2. VIVIENDAS MULTIFAMILIARES</t>
  </si>
  <si>
    <t xml:space="preserve">diciembre 2025</t>
  </si>
  <si>
    <t xml:space="preserve">PB + 1 piso </t>
  </si>
  <si>
    <t xml:space="preserve">PB + 3 PISOS  -Sin ascensor - </t>
  </si>
  <si>
    <t xml:space="preserve">PB y más de tres pisos - con  ascensor  - </t>
  </si>
  <si>
    <r>
      <rPr>
        <sz val="11"/>
        <color theme="1"/>
        <rFont val="Calibri"/>
      </rPr>
      <t xml:space="preserve">Cualquiera de los items anteriores se incrementa  un 0,05  si contiene un servicio complementario  </t>
    </r>
    <r>
      <rPr>
        <sz val="9"/>
        <color indexed="64"/>
        <rFont val="Calibri"/>
      </rPr>
      <t xml:space="preserve"> </t>
    </r>
    <r>
      <rPr>
        <sz val="8"/>
        <color indexed="64"/>
        <rFont val="Calibri"/>
      </rPr>
      <t xml:space="preserve">(S.U.M -  Parrillas  - Piscina de uso común - Gimnasio - Spa  - Cancha deportivas - sala de juegos comunes - parques - otros) </t>
    </r>
  </si>
  <si>
    <t xml:space="preserve">Oficinas y/o comercios  hasta  50m2</t>
  </si>
  <si>
    <t xml:space="preserve">Oficinas y/o comercios  hasta  150m2</t>
  </si>
  <si>
    <t xml:space="preserve">Oficinas y/o comercios  más de  150m2</t>
  </si>
  <si>
    <t xml:space="preserve">Oficinas y/o comercios en varias plantas sin escalera mecánica o ascensor</t>
  </si>
  <si>
    <t xml:space="preserve">Oficinas y/o comercios en varias plantas con escalera mecánica o ascensor</t>
  </si>
  <si>
    <t xml:space="preserve">Galerías comerciales en un solo nivel</t>
  </si>
  <si>
    <t xml:space="preserve">Galerías comerciales en varios niveles</t>
  </si>
  <si>
    <t xml:space="preserve">Shopping </t>
  </si>
  <si>
    <t xml:space="preserve">Tinglados y cobertizos sin cerramientos</t>
  </si>
  <si>
    <t xml:space="preserve">Galpones Depósito con cerramiento de chapa</t>
  </si>
  <si>
    <t xml:space="preserve">Galpones Depósito con cerramiento de mamposteria</t>
  </si>
  <si>
    <t xml:space="preserve">Deposito  con cerramiento de mampostería en varias plantas</t>
  </si>
  <si>
    <t xml:space="preserve">Cocheras descubiertas  o con estructuras de techos  livianas </t>
  </si>
  <si>
    <t xml:space="preserve">Cocheras con cerramientos de mampostería y techo de Hº Aº en un nivel</t>
  </si>
  <si>
    <t xml:space="preserve">Cocheras con cerramientos de mampostería y techo de Hº Aº en varios niveles</t>
  </si>
  <si>
    <t xml:space="preserve">Talleres industriales  c/pequeñas maquinarias o de baja complejidad - pequeños aserraderos, etc</t>
  </si>
  <si>
    <t xml:space="preserve">Talleres industriales de alta complejidad o  c/ instalaciones especiales (**) </t>
  </si>
  <si>
    <t xml:space="preserve">talleres mecánicos,  de chapa y pintura o similares </t>
  </si>
  <si>
    <t xml:space="preserve">Invernaderos para cria de animales </t>
  </si>
  <si>
    <t xml:space="preserve">Cubles Sociales</t>
  </si>
  <si>
    <t xml:space="preserve">Salones de Usos Multiples  (S.U.M) sin instalaciones fijas  (***)</t>
  </si>
  <si>
    <t xml:space="preserve">Salones de Fiestas- Locales bailables con instalaciones fijas </t>
  </si>
  <si>
    <t xml:space="preserve">Cafes concert - Pub - Pequeños auditorios</t>
  </si>
  <si>
    <t xml:space="preserve">Cines - teatros</t>
  </si>
  <si>
    <t>Casinos</t>
  </si>
  <si>
    <t xml:space="preserve">Anfiteatros </t>
  </si>
  <si>
    <t xml:space="preserve">Sala de Convenciones</t>
  </si>
  <si>
    <t xml:space="preserve">Escuelas - Colegios - Jardines de infantes   hasta 200 m2 </t>
  </si>
  <si>
    <t xml:space="preserve">Escuelas - Colegios - Jardines de infantes más de 200 m2 </t>
  </si>
  <si>
    <t xml:space="preserve">Colegios Privados</t>
  </si>
  <si>
    <t xml:space="preserve">Imstitutos de enseñanza </t>
  </si>
  <si>
    <t xml:space="preserve">Universidades - Facultades</t>
  </si>
  <si>
    <t xml:space="preserve">Dispensarios -C.A.B- -Salas de primeros auxilios</t>
  </si>
  <si>
    <t xml:space="preserve">consultorios -hasta 50 m2 sin internación</t>
  </si>
  <si>
    <t xml:space="preserve">consultorios más de 50 m2 sin internación</t>
  </si>
  <si>
    <t xml:space="preserve">Laboratorios de  análisis clínicos</t>
  </si>
  <si>
    <t xml:space="preserve">Hospitales - sanatorios o Clínicas  con internación</t>
  </si>
  <si>
    <t xml:space="preserve">Clinica sin internación o de tratamiento ambulatorio</t>
  </si>
  <si>
    <t xml:space="preserve">Hospitales - sanatorios  con internación  (alta complejidad)</t>
  </si>
  <si>
    <t xml:space="preserve">Geriatricos - Hogares de ancianos o similares</t>
  </si>
  <si>
    <t xml:space="preserve">Farmacias - Opticas - Ortopedias y/o Insumos hospitalarios </t>
  </si>
  <si>
    <t>Drogerias</t>
  </si>
  <si>
    <t xml:space="preserve">Financieras - creditos - Seguros - casas de cambio </t>
  </si>
  <si>
    <t xml:space="preserve">Bancos </t>
  </si>
  <si>
    <t xml:space="preserve">Edificios de Administración Privada </t>
  </si>
  <si>
    <t xml:space="preserve">Complejos penitenciarios</t>
  </si>
  <si>
    <t xml:space="preserve">9. HOTELERIA</t>
  </si>
  <si>
    <t xml:space="preserve">Pensionado </t>
  </si>
  <si>
    <t xml:space="preserve">Hospedajes - Hosterias -moteles</t>
  </si>
  <si>
    <t xml:space="preserve">Hoteles de otras categorias - pequeños spa - Apart Hotel</t>
  </si>
  <si>
    <t xml:space="preserve">Hoteles de primera categoría  - Resort Hotel  -Hoteles Boutique</t>
  </si>
  <si>
    <t xml:space="preserve">10. GASTRONOMÍA</t>
  </si>
  <si>
    <t xml:space="preserve">Casas de comida </t>
  </si>
  <si>
    <t xml:space="preserve">Parrillas, bares, confiterias , pizzerias etc</t>
  </si>
  <si>
    <t xml:space="preserve">Restaurantes </t>
  </si>
  <si>
    <t xml:space="preserve">11. CULTO - ARQUITECTURA  FUNERARIA</t>
  </si>
  <si>
    <t xml:space="preserve">Iglesias - Templos - Capillas muy  buenas terminaciones y calidad de materiales</t>
  </si>
  <si>
    <t xml:space="preserve">Iglesias - Templos - Capillas   terminaciones y calidad de materiales estandar </t>
  </si>
  <si>
    <t xml:space="preserve">Nichos (por unidad)</t>
  </si>
  <si>
    <t xml:space="preserve">Panteones o Bovedas</t>
  </si>
  <si>
    <t xml:space="preserve">Parquización de espacios exteriores</t>
  </si>
  <si>
    <t xml:space="preserve">Gimnasio cubierto (playones deportivos, canchas, etc) con cubierta metálica - luces = &lt; 15 mts</t>
  </si>
  <si>
    <t xml:space="preserve">Gimnasio cubierto (playones deportivos, canchas, etc) con cubierta metálica - luces &gt;  15 mts</t>
  </si>
  <si>
    <t xml:space="preserve">Natatorios cubiertos  (las piletas de natación se computan por separado)</t>
  </si>
  <si>
    <t xml:space="preserve">Baños y vestuarios</t>
  </si>
  <si>
    <t xml:space="preserve">Canchas descubiertas sobre cesped o similar</t>
  </si>
  <si>
    <t xml:space="preserve">Canchas descubiertas con tratamiento de pisos</t>
  </si>
  <si>
    <t xml:space="preserve">Tribunas  - escenarios - torres de sonido etc  con estructuras metálicas desmontables </t>
  </si>
  <si>
    <t xml:space="preserve">Tribunas de Hº A  o estructuras especiales</t>
  </si>
  <si>
    <t>Aeropuertos</t>
  </si>
  <si>
    <t xml:space="preserve">Estaciones de Omnibus o ferroviarias </t>
  </si>
  <si>
    <t xml:space="preserve">Estaciones  de servicio sector playa de expendio cubiertas o semicubiertas</t>
  </si>
  <si>
    <t xml:space="preserve">Superficie libre tratada para Piscinas o espejos  de agua </t>
  </si>
  <si>
    <t xml:space="preserve">Superficie libre tratada para diseño urbano descubierto</t>
  </si>
  <si>
    <t xml:space="preserve">Superficie libre tratada para paisajismo </t>
  </si>
  <si>
    <t xml:space="preserve">Pavimentos  o  solados en playas de estacionamiento - playas de maniobras etc</t>
  </si>
  <si>
    <t xml:space="preserve">Refacciones INTERNAS SIMPLES p/HABILITACIONES  con divisores en durlock y construccion en seco, luminaria y terminaciones varias. (sin cambio de cubierta, ni estructura existente y  minima obra humeda como ser cambio de solado, instalación electrica adaptada)</t>
  </si>
  <si>
    <t xml:space="preserve">Cambios de fachadas - Refacciones pequeñas</t>
  </si>
  <si>
    <t xml:space="preserve">Refacciones  COMPLEJAS INTERNAS Y/O EXTERNAS (cambios de cubiertas, reconstruccion de obra humeda como pisos y contrapisos, muros nuevos, instalaciones sanitarias nuevas o mejoradas)</t>
  </si>
  <si>
    <t xml:space="preserve">Demoliciones simples de mamposterias y cubiertas metálicas</t>
  </si>
  <si>
    <t xml:space="preserve">Demoliciones simples de mamposterias y cubiertas metálicas con maquinaria</t>
  </si>
  <si>
    <t xml:space="preserve">Demoliciones de estructuras de Hº Aº o de estructuras metálicas</t>
  </si>
  <si>
    <t xml:space="preserve">Demoliciones de estructuras de Hº Aº o de estructuras metálicas con maquinaria</t>
  </si>
  <si>
    <t xml:space="preserve">Demoliciones Especiales o de Alto riesgo</t>
  </si>
  <si>
    <t xml:space="preserve">16. TRABAJOS ADICIONALES </t>
  </si>
  <si>
    <r>
      <rPr>
        <sz val="11"/>
        <color theme="1"/>
        <rFont val="Calibri"/>
      </rPr>
      <t xml:space="preserve">Todo trabajo adicional que no pueda tabularse en los itemns anteriores -</t>
    </r>
    <r>
      <rPr>
        <i/>
        <sz val="11"/>
        <color indexed="2"/>
        <rFont val="Calibri"/>
      </rPr>
      <t xml:space="preserve"> Cargar el monto de obra que se considera</t>
    </r>
  </si>
  <si>
    <t xml:space="preserve">MONTO DE OBRA TOTAL</t>
  </si>
  <si>
    <t xml:space="preserve">MONTO DE LA OBRA TOTAL</t>
  </si>
  <si>
    <t xml:space="preserve">Los articulos aquí expuestos se encuentran detallados en nuestra LEY DE ARANCELES: DECRETO 2464/70                                                                http://cpiaya.org.ar/wp-content/uploads/2017/06/ley_de_aranceles.pdf</t>
  </si>
  <si>
    <t xml:space="preserve">IMPORTANTE : EL VALOR DE LA TAREA OBTENIDO SE DEBE MULTRIPLICAR POR EL VALOR DEL MODULO $1410 PARA OBTENER EL HONORARIO DE REFERENCIA </t>
  </si>
  <si>
    <t xml:space="preserve">VALOR MODULO</t>
  </si>
  <si>
    <t xml:space="preserve">Usado para tareas de Relevamiento y Confección de planos en construcciones que no posean antecedentes de aprobaciíon municipal  NI  REGISTRADAS LAS TAREAS en el Consejo Profesional</t>
  </si>
  <si>
    <t xml:space="preserve">MEDICIÓN  y CONFECCIÓN DE PLANO (Art. 57 a)</t>
  </si>
  <si>
    <t xml:space="preserve">Montos de Obra en Modulos </t>
  </si>
  <si>
    <t>%</t>
  </si>
  <si>
    <t xml:space="preserve">valor de la tarea en modulos</t>
  </si>
  <si>
    <t xml:space="preserve">APORTE 5 %</t>
  </si>
  <si>
    <t>Hasta</t>
  </si>
  <si>
    <r>
      <rPr>
        <b/>
        <i/>
        <sz val="11"/>
        <color indexed="64"/>
        <rFont val="Calibri"/>
      </rPr>
      <t xml:space="preserve">Modo de uso:</t>
    </r>
    <r>
      <rPr>
        <sz val="11"/>
        <color theme="1"/>
        <rFont val="Calibri"/>
      </rPr>
      <t xml:space="preserve"> Cargar el monto de obra total en el casillero </t>
    </r>
    <r>
      <rPr>
        <b/>
        <sz val="11"/>
        <rFont val="Calibri"/>
      </rPr>
      <t>celeste</t>
    </r>
    <r>
      <rPr>
        <sz val="11"/>
        <color indexed="40"/>
        <rFont val="Calibri"/>
      </rPr>
      <t xml:space="preserve"> </t>
    </r>
    <r>
      <rPr>
        <sz val="11"/>
        <color theme="1"/>
        <rFont val="Calibri"/>
      </rPr>
      <t xml:space="preserve">en la fila que corresponda (</t>
    </r>
    <r>
      <rPr>
        <i/>
        <sz val="11"/>
        <color indexed="64"/>
        <rFont val="Calibri"/>
      </rPr>
      <t xml:space="preserve">por ejemplo si el monto fuera </t>
    </r>
    <r>
      <rPr>
        <b/>
        <i/>
        <sz val="11"/>
        <color indexed="64"/>
        <rFont val="Calibri"/>
      </rPr>
      <t xml:space="preserve">20.000 MODULOS </t>
    </r>
    <r>
      <rPr>
        <i/>
        <sz val="11"/>
        <color indexed="64"/>
        <rFont val="Calibri"/>
      </rPr>
      <t xml:space="preserve">estará EN EL INTERVALO entre 17.104 y 52.475</t>
    </r>
    <r>
      <rPr>
        <sz val="11"/>
        <color theme="1"/>
        <rFont val="Calibri"/>
      </rPr>
      <t xml:space="preserve"> MODULOS , y en la misma fila podra observar la COLUMNA COLOR VIOLETA  en la cual  aparecera el  correspondiente </t>
    </r>
    <r>
      <rPr>
        <b/>
        <sz val="11"/>
        <color indexed="64"/>
        <rFont val="Calibri"/>
      </rPr>
      <t>aporte.-</t>
    </r>
  </si>
  <si>
    <t>Entre</t>
  </si>
  <si>
    <t xml:space="preserve">Mayor que</t>
  </si>
  <si>
    <t xml:space="preserve">Cuando se requiere Copiar un plano existente (el mismo debe ser oficialmente Aprobado Municipal o registrado en CPIAyA).  Es importante destacar que la fima del profesional avala lo que esta en la documentación la cual no tendria validez sin ella. Para ello esta el art. 57 A-B</t>
  </si>
  <si>
    <t xml:space="preserve">            CONFECCION DE PLANO  (Art. 57 a-b)</t>
  </si>
  <si>
    <t>HASTA</t>
  </si>
  <si>
    <t>ENTRE</t>
  </si>
  <si>
    <t xml:space="preserve">MAYOR QUE</t>
  </si>
  <si>
    <r>
      <rPr>
        <b/>
        <sz val="14"/>
        <rFont val="Calibri"/>
      </rPr>
      <t xml:space="preserve">GASTO ADMINISTRATIVO POR REGISTRACIÓN DE OBRA NUEVA MENOR A 5AÑOS</t>
    </r>
    <r>
      <rPr>
        <b/>
        <sz val="10"/>
        <rFont val="Calibri"/>
      </rPr>
      <t xml:space="preserve"> </t>
    </r>
    <r>
      <rPr>
        <b/>
        <sz val="12"/>
        <rFont val="Calibri"/>
      </rPr>
      <t xml:space="preserve">(RESOLUCIÓN 13/18)</t>
    </r>
  </si>
  <si>
    <t xml:space="preserve">Este articulo reemplaza a la antigua resolución 07/07                                                                                                                     VER                                                                                                                                                                                  http://cpiaya.org.ar/wp-content/uploads/2018/06/reso-constr-13-18.pdf</t>
  </si>
  <si>
    <t xml:space="preserve">MONTO DE OBRA EN MODULOS</t>
  </si>
  <si>
    <t>GASTO</t>
  </si>
  <si>
    <t xml:space="preserve">HASTA 200m2</t>
  </si>
  <si>
    <r>
      <rPr>
        <b/>
        <sz val="11"/>
        <color indexed="64"/>
        <rFont val="Calibri"/>
      </rPr>
      <t xml:space="preserve">Modo de uso:</t>
    </r>
    <r>
      <rPr>
        <sz val="11"/>
        <color theme="1"/>
        <rFont val="Calibri"/>
      </rPr>
      <t xml:space="preserve"> Cargar el monto de Obra en MOLUDOS dicho valor se optiene de la planilla de valores de Monto de Obra  , en la fila que corresponda según la  cantidad de m2  .                                                                                                </t>
    </r>
    <r>
      <rPr>
        <b/>
        <sz val="11"/>
        <color indexed="64"/>
        <rFont val="Calibri"/>
      </rPr>
      <t xml:space="preserve">ATENCIÓN: </t>
    </r>
    <r>
      <rPr>
        <sz val="11"/>
        <color theme="1"/>
        <rFont val="Calibri"/>
      </rPr>
      <t xml:space="preserve"> Esta resolución se utiliza para calcular el gasto administrativo para la registración de Obras Construidas sin permiso y</t>
    </r>
    <r>
      <rPr>
        <b/>
        <sz val="11"/>
        <color indexed="64"/>
        <rFont val="Calibri"/>
      </rPr>
      <t xml:space="preserve"> MENORES A 5 AÑOS</t>
    </r>
    <r>
      <rPr>
        <sz val="11"/>
        <color theme="1"/>
        <rFont val="Calibri"/>
      </rPr>
      <t xml:space="preserve">. La tarea de medición y confección de planos se la calcula por separado y con el art. 57 (a)  </t>
    </r>
  </si>
  <si>
    <t xml:space="preserve">HASTA  400 m2</t>
  </si>
  <si>
    <t xml:space="preserve">Más de 400 m2</t>
  </si>
  <si>
    <t xml:space="preserve">Usado para tareas de PROYECTO y DIRECCION  para OBRAS NUEVAS  </t>
  </si>
  <si>
    <t xml:space="preserve">   PROYECTO y DIRECCIÓN (Art. 72º)</t>
  </si>
  <si>
    <r>
      <rPr>
        <b/>
        <sz val="11"/>
        <color indexed="64"/>
        <rFont val="Calibri"/>
      </rPr>
      <t xml:space="preserve">Modo de uso:</t>
    </r>
    <r>
      <rPr>
        <sz val="11"/>
        <color theme="1"/>
        <rFont val="Calibri"/>
      </rPr>
      <t xml:space="preserve"> Cargar el monto de obra total en el casillero celeste en la fila que corresponda (por ejemplo si el monto fuera 50.000 MODULOS estará EN EL INTERVALO entre 38630 y 110368 MODULOS , y en la misma fila podra observar la COLUMNA COLOR VIOLETA  en la cual  aparecera el  correspondiente aporte.-</t>
    </r>
  </si>
  <si>
    <t xml:space="preserve">Para Obras de Refacción se aplica el Art. 76 , El mismo se calcula aplicando primero el Art 72ª  y se suma un 50% más al honorario obtenido.-</t>
  </si>
  <si>
    <t xml:space="preserve">   PROYECTO y DIRECCION "obras de refacción" Art 76º</t>
  </si>
  <si>
    <t xml:space="preserve">Usado para tareas de proyectista y Director de Obras para OBRAS NUEVAS  </t>
  </si>
  <si>
    <t xml:space="preserve">Monto de Aporte del Art 72</t>
  </si>
  <si>
    <r>
      <rPr>
        <b/>
        <sz val="11"/>
        <color indexed="64"/>
        <rFont val="Calibri"/>
      </rPr>
      <t xml:space="preserve">Modo de uso:</t>
    </r>
    <r>
      <rPr>
        <sz val="11"/>
        <color theme="1"/>
        <rFont val="Calibri"/>
      </rPr>
      <t xml:space="preserve"> Cargar el APORTE  obtenido en el ART. 72  en el casillero celeste,  el  valor del APORTE  aparecera en el CASILLERO VIOLETA.-</t>
    </r>
  </si>
  <si>
    <t xml:space="preserve">Usado para tareas de REPRESENTANTE TÉCNICO solamente en el caso de obras públicas </t>
  </si>
  <si>
    <t xml:space="preserve">REPRESENTACIÓN TÉCNICA OBRA PÚBLICA Art. 112º (obra pública)</t>
  </si>
  <si>
    <r>
      <rPr>
        <b/>
        <sz val="11"/>
        <color indexed="64"/>
        <rFont val="Calibri"/>
      </rPr>
      <t xml:space="preserve">Modo de uso:</t>
    </r>
    <r>
      <rPr>
        <sz val="11"/>
        <color theme="1"/>
        <rFont val="Calibri"/>
      </rPr>
      <t xml:space="preserve"> Cargar el monto de obra total en el casillero celeste en la fila que corresponda (por ejemplo si el monto fuera 90.000 MODULOS estará EN EL INTERVALO entre 73.075,94 y 394.469,27 MODULOS , y en la misma fila podra observar la COLUMNA COLOR VIOLETA  en la cual  aparecera el  correspondiente aporte.-</t>
    </r>
  </si>
  <si>
    <t xml:space="preserve">Para REP.TEC obra PRIVADA se aplica el Art. 113 , El mismo se calcula aplicando primero el Art 112ª  y se quita un 20% </t>
  </si>
  <si>
    <t xml:space="preserve">REPRESENTACIÓN TÉCNICA OBRA PRIVADA</t>
  </si>
  <si>
    <t xml:space="preserve">Usado para tareas de REPRESENTANTE TÉCNICO solamente en el caso de obras privadas</t>
  </si>
  <si>
    <t xml:space="preserve">Art. 113º (obra privada)  80% DEL ART 112º</t>
  </si>
  <si>
    <t xml:space="preserve">Monto de Aporte del Art 112</t>
  </si>
  <si>
    <r>
      <rPr>
        <b/>
        <sz val="11"/>
        <color indexed="64"/>
        <rFont val="Calibri"/>
      </rPr>
      <t xml:space="preserve">Modo de uso:</t>
    </r>
    <r>
      <rPr>
        <sz val="11"/>
        <color theme="1"/>
        <rFont val="Calibri"/>
      </rPr>
      <t xml:space="preserve"> Cargar el APORTE obtenido en el ART. 112  en el casillero celeste, el  APORTE del Art 113 aparecera en el casillero violeta.-</t>
    </r>
  </si>
  <si>
    <t xml:space="preserve">Usado para tareas de REPRESENTANTE TÉCNICO solamente en el caso de provisiones de equipos para la construcción</t>
  </si>
  <si>
    <t xml:space="preserve">REP. TÉCNICA PROVISION DE EQUIPOS PARA LA CONSTRUCCION PÚBLICA / PRIVADA                               Art. 114º (obra pública y/o privada)</t>
  </si>
  <si>
    <r>
      <rPr>
        <b/>
        <sz val="11"/>
        <color indexed="64"/>
        <rFont val="Calibri"/>
      </rPr>
      <t xml:space="preserve">Modo de uso:</t>
    </r>
    <r>
      <rPr>
        <sz val="11"/>
        <color theme="1"/>
        <rFont val="Calibri"/>
      </rPr>
      <t xml:space="preserve"> Cargar el monto de obra total en el casillero celeste en la fila que corresponda (por ejemplo si el monto fuera 90.000 MODULOS estará EN EL INTERVALO entre 64.354,30  y 144.788,39 MODULOS , y en la misma fila podra observar la COLUMNA COLOR VIOLETA  en la cual  aparecera el  correspondiente aporte.-</t>
    </r>
  </si>
  <si>
    <t xml:space="preserve">DESGLOCE DE  HONORARIOS SOLO PARA TAREA  DE PROYECTO Y DIRECCIÓN - REP. TECNICA U OTROS</t>
  </si>
  <si>
    <t>¡LEER!</t>
  </si>
  <si>
    <t xml:space="preserve">PROYECTO Y DIRECCION. COLOCAR LA INCIDENCIA QUE CORRESPONDA A SU OBRA   SOLO LLENE LOS CASILLEROS CELESTES</t>
  </si>
  <si>
    <t xml:space="preserve">Cabe aclarar que la incidencia de los items en cada obra son ESPECIFICAS y se determinan en un Computo y Presupuesto. "Por lo cual la subdivision  es según tipo de obra " USTED PODRÁ CARGAR LAS INCIDENCIAS QUE CORRESPONDAN A SU OBRA A FIN DE SUBDIVIDIR LOS HONORARIOS DE LOS PROFESIONALES ACTUANTES A TAL FIN. Recuerda que siempre debe sumar 100% (correspondiente al total de la obra)</t>
  </si>
  <si>
    <t>ARQUITECTURA</t>
  </si>
  <si>
    <t>PROYECTO</t>
  </si>
  <si>
    <t xml:space="preserve">Si la dirrección de obra la realiza un profesional distinto al proyectista debera adicionar  un 25 % a la  Direccion de Obra por interpretacion del Proyecto de otro profesional </t>
  </si>
  <si>
    <t xml:space="preserve">DIRECCIÓN </t>
  </si>
  <si>
    <t>ESTRUCTURA</t>
  </si>
  <si>
    <t xml:space="preserve">Cargar Honorario de Proyecto y Dirección manualmente</t>
  </si>
  <si>
    <t xml:space="preserve">INSTALACIONES ELECTRICAS</t>
  </si>
  <si>
    <t xml:space="preserve">HONORARIOS PROFESIONALES DE:</t>
  </si>
  <si>
    <t xml:space="preserve">INSTALACIONES SANITARIAS</t>
  </si>
  <si>
    <t xml:space="preserve">INSTALACIONES ESPECIALES U OTRAS</t>
  </si>
  <si>
    <t xml:space="preserve">INSTALACION DE GAS</t>
  </si>
  <si>
    <t xml:space="preserve">DESGLOCE DE  HONORARIOS PARA TAREA REPRESENTACION TECNICA - CONFECCION DE PLANO - RELEVAMIENTO</t>
  </si>
  <si>
    <t>HONORARIOS</t>
  </si>
  <si>
    <t xml:space="preserve">REPRESENTACION TECNICA</t>
  </si>
  <si>
    <t xml:space="preserve">CONFECCION DE PLANO</t>
  </si>
  <si>
    <t>RELEVAMIENTO</t>
  </si>
  <si>
    <t xml:space="preserve">INSTALACIONES CLOACALES Y DESAGÜE PLUVIAL</t>
  </si>
  <si>
    <t>TOTAL</t>
  </si>
  <si>
    <t xml:space="preserve">SUMATORIA DE TAREAS</t>
  </si>
  <si>
    <t xml:space="preserve">Coloque la formula de Suma para obtener el total de Honorarios según todas las tareas que realice.  </t>
  </si>
  <si>
    <r>
      <rPr>
        <sz val="10"/>
        <color theme="1"/>
        <rFont val="Calibri"/>
      </rPr>
      <t xml:space="preserve">escriba = seleccione la </t>
    </r>
    <r>
      <rPr>
        <u val="single"/>
        <sz val="10"/>
        <color indexed="64"/>
        <rFont val="Calibri"/>
      </rPr>
      <t>casilla</t>
    </r>
    <r>
      <rPr>
        <sz val="10"/>
        <color indexed="64"/>
        <rFont val="Calibri"/>
      </rPr>
      <t xml:space="preserve"> del honorario según la tarea correspondiente + si hubiere mas de una tarea luego </t>
    </r>
    <r>
      <rPr>
        <b/>
        <sz val="10"/>
        <color indexed="64"/>
        <rFont val="Calibri"/>
      </rPr>
      <t>Enter</t>
    </r>
  </si>
  <si>
    <t xml:space="preserve">COMPUTO DE SUPERFICIES</t>
  </si>
  <si>
    <t>DECLARA</t>
  </si>
  <si>
    <t>U</t>
  </si>
  <si>
    <t xml:space="preserve">CALCULO S/PLANO</t>
  </si>
  <si>
    <t xml:space="preserve">Las superficies semicubierta se computas al 50%, y se cargan con la disminución, por lo que del valor declarado en calculo la superficie real es 2 veces mayor.</t>
  </si>
  <si>
    <t xml:space="preserve">SUBSUELO DE COCHERAS Y SALA MAQUINA</t>
  </si>
  <si>
    <t>m²</t>
  </si>
  <si>
    <t xml:space="preserve">PLANTA BAJA Y ENTREPISO</t>
  </si>
  <si>
    <t xml:space="preserve">PISCINA - SOLARIUM </t>
  </si>
  <si>
    <t xml:space="preserve">(LIBRE TRATADA)</t>
  </si>
  <si>
    <t xml:space="preserve">GALERIAS - RAMPAS - COCHERAS</t>
  </si>
  <si>
    <t xml:space="preserve">No se cuenta con datos adecuados para el calculo más aproximado, se estima una superficie de 665 m2 que pueden considerarse entre libre tratado y semicubierto</t>
  </si>
  <si>
    <t>DEPARTAMENTOS</t>
  </si>
  <si>
    <t>CUBIERTA</t>
  </si>
  <si>
    <t xml:space="preserve">Se realizo un estimativo (redondeando a menos m²) ya que la forma es irregular y no se cuenta con angulos y cotas que permitan el calculo exaustivo. </t>
  </si>
  <si>
    <t>SEMICUBIERTA</t>
  </si>
  <si>
    <t xml:space="preserve">TERRAZA </t>
  </si>
  <si>
    <t xml:space="preserve">Las superficies libres tratadas se computas al 25%, y se cargan con la disminución, por lo que del valor declarado en calculo la superficie real es 4 veces mayor.</t>
  </si>
  <si>
    <t xml:space="preserve">LIBRE TRATADA</t>
  </si>
  <si>
    <t xml:space="preserve">SALA DE MAQUINAS</t>
  </si>
  <si>
    <t>TOTALES</t>
  </si>
  <si>
    <t xml:space="preserve">DESGLOCE DE  HONORARIOS PARA TAREA PROYECTO Y DIRECCION</t>
  </si>
  <si>
    <t xml:space="preserve">Se toma un porcentaje de incidencia para una obra estandar Vivienda Unifamiliar. Cabe aclarar que la incidencia de los items en cada obra son particulares y deben ser determinados por cada Profesional. Por lo cual esta subdivision es meramente esquematica</t>
  </si>
  <si>
    <t xml:space="preserve">PROYECTO Y DIRECCION</t>
  </si>
  <si>
    <t xml:space="preserve">Con ADICIONAL de Direccion de Obra por interpretacion del Proyecto de otro profesional </t>
  </si>
  <si>
    <t xml:space="preserve">DIRECCION </t>
  </si>
  <si>
    <t xml:space="preserve">+ 25%</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</si>
</sst>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23">
    <numFmt numFmtId="164" formatCode="_ * #,##0_ ;_ * \-#,##0_ ;_ * \-_ ;_ @_ "/>
    <numFmt numFmtId="165" formatCode="_ &quot;$ &quot;* #,##0_ ;_ &quot;$ &quot;* \-#,##0_ ;_ &quot;$ &quot;* \-_ ;_ @_ "/>
    <numFmt numFmtId="166" formatCode="_ * #,##0.00_ ;_ * \-#,##0.00_ ;_ * \-??_ ;_ @_ "/>
    <numFmt numFmtId="167" formatCode="&quot;$ &quot;#,##0;[RED]&quot;$ -&quot;#,##0"/>
    <numFmt numFmtId="168" formatCode="_ &quot;$ &quot;* #,##0.00_ ;_ &quot;$ &quot;* \-#,##0.00_ ;_ &quot;$ &quot;* \-??_ ;_ @_ "/>
    <numFmt numFmtId="169" formatCode="0.00\ %"/>
    <numFmt numFmtId="170" formatCode="#,##0_ ;[RED]\-#,##0\ "/>
    <numFmt numFmtId="171" formatCode="&quot;$ &quot;#,##0;[RED]&quot;-$ &quot;#,##0"/>
    <numFmt numFmtId="172" formatCode="#,##0.00_ ;\-#,##0.00\ "/>
    <numFmt numFmtId="173" formatCode="mmm\-yy"/>
    <numFmt numFmtId="174" formatCode="_ * #,##0.000_ ;_ * \-#,##0.000_ ;_ * \-??_ ;_ @_ "/>
    <numFmt numFmtId="175" formatCode="_-* #,##0_-;\-* #,##0_-;_-* \-_-;_-@_-"/>
    <numFmt numFmtId="176" formatCode="_-* #,##0.000_-;\-* #,##0.000_-;_-* \-???_-;_-@_-"/>
    <numFmt numFmtId="177" formatCode="_ [$$-2C0A]\ * #,##0.00_ ;_ [$$-2C0A]\ * \-#,##0.00_ ;_ [$$-2C0A]\ * \-??_ ;_ @_ "/>
    <numFmt numFmtId="178" formatCode="_-* #,##0.00\ _€_-;\-* #,##0.00\ _€_-;_-* \-??\ _€_-;_-@_-"/>
    <numFmt numFmtId="179" formatCode="_(\$* #,##0_);_(\$* \(#,##0\);_(\$* \-??_);_(@_)"/>
    <numFmt numFmtId="180" formatCode="_(\$* #,##0.00_);_(\$* \(#,##0.00\);_(\$* \-??_);_(@_)"/>
    <numFmt numFmtId="181" formatCode="0.0%"/>
    <numFmt numFmtId="182" formatCode="_-* #,##0.00_-;\-* #,##0.00_-;_-* \-??_-;_-@_-"/>
    <numFmt numFmtId="183" formatCode="0\ %"/>
    <numFmt numFmtId="184" formatCode="&quot;$ &quot;#,##0"/>
    <numFmt numFmtId="185" formatCode="_-* #,##0.00000_-;\-* #,##0.00000_-;_-* \-?????_-;_-@_-"/>
    <numFmt numFmtId="186" formatCode="_-&quot;$ &quot;* #,##0.00_-;&quot;-$ &quot;* #,##0.00_-;_-&quot;$ &quot;* \-??_-;_-@_-"/>
  </numFmts>
  <fonts count="52">
    <font>
      <sz val="11.000000"/>
      <color theme="1"/>
      <name val="Calibri"/>
    </font>
    <font>
      <sz val="10.000000"/>
      <name val="Arial"/>
    </font>
    <font>
      <sz val="11.000000"/>
      <color indexed="64"/>
      <name val="Calibri"/>
    </font>
    <font>
      <b/>
      <sz val="11.000000"/>
      <color rgb="FF3F3F3F"/>
      <name val="Calibri"/>
    </font>
    <font>
      <b/>
      <sz val="18.000000"/>
      <color indexed="64"/>
      <name val="Calibri"/>
    </font>
    <font>
      <b/>
      <sz val="11.000000"/>
      <color indexed="64"/>
      <name val="Calibri"/>
    </font>
    <font>
      <b/>
      <sz val="15.000000"/>
      <color indexed="64"/>
      <name val="Calibri"/>
    </font>
    <font>
      <b/>
      <sz val="12.000000"/>
      <color indexed="64"/>
      <name val="Calibri"/>
    </font>
    <font>
      <b/>
      <sz val="12.000000"/>
      <color theme="1"/>
      <name val="Calibri"/>
    </font>
    <font>
      <sz val="11.000000"/>
      <color theme="0" tint="-0.34999999999999998"/>
      <name val="Calibri"/>
    </font>
    <font>
      <sz val="11.000000"/>
      <color indexed="2"/>
      <name val="Calibri"/>
    </font>
    <font>
      <sz val="11.000000"/>
      <name val="Calibri"/>
    </font>
    <font>
      <b/>
      <i/>
      <sz val="11.000000"/>
      <color theme="1"/>
      <name val="Calibri"/>
    </font>
    <font>
      <b/>
      <i/>
      <sz val="11.000000"/>
      <color indexed="64"/>
      <name val="Calibri"/>
    </font>
    <font>
      <b/>
      <sz val="13.000000"/>
      <color indexed="64"/>
      <name val="Calibri"/>
    </font>
    <font>
      <b/>
      <sz val="11.000000"/>
      <color theme="1"/>
      <name val="Calibri"/>
    </font>
    <font>
      <sz val="10.000000"/>
      <color theme="1"/>
      <name val="Calibri"/>
    </font>
    <font>
      <b/>
      <sz val="14.000000"/>
      <color theme="1"/>
      <name val="Calibri"/>
    </font>
    <font>
      <b/>
      <sz val="11.000000"/>
      <color rgb="FF111111"/>
      <name val="Calibri"/>
    </font>
    <font>
      <b/>
      <sz val="10.000000"/>
      <color indexed="64"/>
      <name val="Calibri"/>
    </font>
    <font>
      <b/>
      <sz val="24.000000"/>
      <color theme="0"/>
      <name val="Aharoni"/>
    </font>
    <font>
      <sz val="18.000000"/>
      <name val="Calibri"/>
    </font>
    <font>
      <b/>
      <sz val="16.000000"/>
      <color theme="0"/>
      <name val="Calibri"/>
    </font>
    <font>
      <b/>
      <sz val="10.000000"/>
      <name val="Arial"/>
    </font>
    <font>
      <b/>
      <sz val="11.000000"/>
      <name val="Calibri"/>
    </font>
    <font>
      <b/>
      <sz val="14.000000"/>
      <name val="Calibri"/>
    </font>
    <font>
      <b/>
      <sz val="13.000000"/>
      <name val="Calibri"/>
    </font>
    <font>
      <b/>
      <sz val="11.000000"/>
      <name val="Arial"/>
    </font>
    <font>
      <b/>
      <sz val="13.000000"/>
      <color theme="1"/>
      <name val="Calibri"/>
    </font>
    <font>
      <b/>
      <sz val="10.000000"/>
      <color theme="1"/>
      <name val="Arial"/>
    </font>
    <font>
      <b/>
      <i/>
      <sz val="10.000000"/>
      <name val="Arial"/>
    </font>
    <font>
      <sz val="14.000000"/>
      <color theme="1"/>
      <name val="Calibri"/>
    </font>
    <font>
      <sz val="8.000000"/>
      <name val="Arial"/>
    </font>
    <font>
      <b/>
      <sz val="16.000000"/>
      <color theme="0"/>
      <name val="Arial"/>
    </font>
    <font>
      <b/>
      <sz val="12.000000"/>
      <name val="Calibri"/>
    </font>
    <font>
      <b/>
      <sz val="7.000000"/>
      <color theme="1"/>
      <name val="Times New Roman"/>
    </font>
    <font>
      <b/>
      <sz val="11.000000"/>
      <color theme="1"/>
      <name val="Times New Roman"/>
    </font>
    <font>
      <b/>
      <sz val="20.000000"/>
      <color theme="0"/>
      <name val="Futura Md BT"/>
    </font>
    <font>
      <b/>
      <sz val="25.000000"/>
      <color theme="1"/>
      <name val="Calibri"/>
    </font>
    <font>
      <b/>
      <sz val="10.000000"/>
      <color theme="1"/>
      <name val="Calibri"/>
    </font>
    <font>
      <b/>
      <sz val="14.000000"/>
      <color indexed="2"/>
      <name val="Calibri"/>
    </font>
    <font>
      <b/>
      <sz val="14.000000"/>
      <color theme="3" tint="0.39989999999999998"/>
      <name val="Calibri"/>
    </font>
    <font>
      <b/>
      <sz val="14.000000"/>
      <color rgb="FF00B050"/>
      <name val="Calibri"/>
    </font>
    <font>
      <sz val="12.000000"/>
      <color theme="1"/>
      <name val="Calibri"/>
    </font>
    <font>
      <sz val="10.000000"/>
      <color rgb="FF00B050"/>
      <name val="Calibri"/>
    </font>
    <font>
      <b/>
      <sz val="20.000000"/>
      <color theme="1"/>
      <name val="Calibri"/>
    </font>
    <font>
      <b/>
      <sz val="16.000000"/>
      <color theme="1"/>
      <name val="Calibri"/>
    </font>
    <font>
      <sz val="8.000000"/>
      <color theme="1"/>
      <name val="Calibri"/>
    </font>
    <font>
      <b/>
      <sz val="8.000000"/>
      <color indexed="2"/>
      <name val="Calibri"/>
    </font>
    <font>
      <b/>
      <u/>
      <sz val="16.000000"/>
      <color theme="1"/>
      <name val="Calibri"/>
    </font>
    <font>
      <sz val="9.000000"/>
      <color theme="1"/>
      <name val="Calibri"/>
    </font>
    <font>
      <b/>
      <sz val="14.000000"/>
      <color theme="9" tint="0.79990000000000006"/>
      <name val="Calibri"/>
    </font>
  </fonts>
  <fills count="31">
    <fill>
      <patternFill patternType="none"/>
    </fill>
    <fill>
      <patternFill patternType="gray125"/>
    </fill>
    <fill>
      <patternFill patternType="solid">
        <fgColor rgb="FFF2F2F2"/>
        <bgColor rgb="FFEBF1DE"/>
      </patternFill>
    </fill>
    <fill>
      <patternFill patternType="solid">
        <fgColor theme="7" tint="0.39989999999999998"/>
        <bgColor rgb="FFA6A6A6"/>
      </patternFill>
    </fill>
    <fill>
      <patternFill patternType="solid">
        <fgColor rgb="FF00B0F0"/>
        <bgColor indexed="40"/>
      </patternFill>
    </fill>
    <fill>
      <patternFill patternType="solid">
        <fgColor theme="2" tint="-0.25"/>
        <bgColor rgb="FFC3D69B"/>
      </patternFill>
    </fill>
    <fill>
      <patternFill patternType="solid">
        <fgColor theme="0" tint="-0.34999999999999998"/>
        <bgColor rgb="FFB3A2C7"/>
      </patternFill>
    </fill>
    <fill>
      <patternFill patternType="solid">
        <fgColor rgb="FFFFC000"/>
        <bgColor rgb="FFF7A969"/>
      </patternFill>
    </fill>
    <fill>
      <patternFill patternType="solid">
        <fgColor indexed="49"/>
        <bgColor indexed="40"/>
      </patternFill>
    </fill>
    <fill>
      <patternFill patternType="solid">
        <fgColor indexed="5"/>
        <bgColor rgb="FFFFFF66"/>
      </patternFill>
    </fill>
    <fill>
      <patternFill patternType="solid">
        <fgColor theme="0"/>
        <bgColor rgb="FFF2F2F2"/>
      </patternFill>
    </fill>
    <fill>
      <patternFill patternType="solid">
        <fgColor rgb="FFFFF5CE"/>
        <bgColor rgb="FFFDEADA"/>
      </patternFill>
    </fill>
    <fill>
      <patternFill patternType="solid">
        <fgColor indexed="2"/>
        <bgColor indexed="60"/>
      </patternFill>
    </fill>
    <fill>
      <patternFill patternType="solid">
        <fgColor theme="7" tint="0.79990000000000006"/>
        <bgColor rgb="FFDCE6F2"/>
      </patternFill>
    </fill>
    <fill>
      <patternFill patternType="solid">
        <fgColor rgb="FF92D050"/>
        <bgColor rgb="FFC3D69B"/>
      </patternFill>
    </fill>
    <fill>
      <patternFill patternType="solid">
        <fgColor theme="9" tint="0.59989999999999999"/>
        <bgColor rgb="FFFDEADA"/>
      </patternFill>
    </fill>
    <fill>
      <patternFill patternType="solid">
        <fgColor theme="0" tint="-0.14999999999999999"/>
        <bgColor rgb="FFE6E0EC"/>
      </patternFill>
    </fill>
    <fill>
      <patternFill patternType="solid">
        <fgColor theme="7" tint="0.59989999999999999"/>
        <bgColor rgb="FFE6B9B8"/>
      </patternFill>
    </fill>
    <fill>
      <patternFill patternType="solid">
        <fgColor theme="6" tint="0.79990000000000006"/>
        <bgColor rgb="FFF2F2F2"/>
      </patternFill>
    </fill>
    <fill>
      <patternFill patternType="solid">
        <fgColor theme="9" tint="0.39989999999999998"/>
        <bgColor rgb="FFE6B9B8"/>
      </patternFill>
    </fill>
    <fill>
      <patternFill patternType="solid">
        <fgColor theme="5" tint="0.59989999999999999"/>
        <bgColor rgb="FFFAC090"/>
      </patternFill>
    </fill>
    <fill>
      <patternFill patternType="solid">
        <fgColor theme="6" tint="0.39989999999999998"/>
        <bgColor rgb="FFC4BD97"/>
      </patternFill>
    </fill>
    <fill>
      <patternFill patternType="solid">
        <fgColor rgb="FF00B050"/>
        <bgColor indexed="21"/>
      </patternFill>
    </fill>
    <fill>
      <patternFill patternType="solid">
        <fgColor theme="8" tint="0.59989999999999999"/>
        <bgColor rgb="FFD9D9D9"/>
      </patternFill>
    </fill>
    <fill>
      <patternFill patternType="solid">
        <fgColor theme="3" tint="0.59989999999999999"/>
        <bgColor rgb="FFB3A2C7"/>
      </patternFill>
    </fill>
    <fill>
      <patternFill patternType="solid">
        <fgColor rgb="FF0070C0"/>
        <bgColor indexed="21"/>
      </patternFill>
    </fill>
    <fill>
      <patternFill patternType="solid">
        <fgColor rgb="FFFFFF66"/>
        <bgColor indexed="5"/>
      </patternFill>
    </fill>
    <fill>
      <patternFill patternType="solid">
        <fgColor rgb="FF8BF9DC"/>
        <bgColor rgb="FFB7DEE8"/>
      </patternFill>
    </fill>
    <fill>
      <patternFill patternType="solid">
        <fgColor theme="9" tint="0.79990000000000006"/>
        <bgColor rgb="FFFFF5CE"/>
      </patternFill>
    </fill>
    <fill>
      <patternFill patternType="solid">
        <fgColor rgb="FFF7A969"/>
        <bgColor rgb="FFFAC090"/>
      </patternFill>
    </fill>
    <fill>
      <patternFill patternType="solid">
        <fgColor theme="4" tint="0.79990000000000006"/>
        <bgColor rgb="FFE6E0EC"/>
      </patternFill>
    </fill>
  </fills>
  <borders count="107">
    <border>
      <left style="none"/>
      <right style="none"/>
      <top style="none"/>
      <bottom style="none"/>
      <diagonal style="none"/>
    </border>
    <border>
      <left style="thin">
        <color rgb="FF3F3F3F"/>
      </left>
      <right style="thin">
        <color rgb="FF3F3F3F"/>
      </right>
      <top style="thin">
        <color rgb="FF3F3F3F"/>
      </top>
      <bottom style="thin">
        <color rgb="FF3F3F3F"/>
      </bottom>
      <diagonal style="none"/>
    </border>
    <border>
      <left style="thick">
        <color theme="1"/>
      </left>
      <right style="thick">
        <color theme="1"/>
      </right>
      <top style="thick">
        <color theme="1"/>
      </top>
      <bottom style="thick">
        <color theme="1"/>
      </bottom>
      <diagonal style="none"/>
    </border>
    <border>
      <left style="medium">
        <color theme="1"/>
      </left>
      <right style="medium">
        <color theme="1"/>
      </right>
      <top style="medium">
        <color theme="1"/>
      </top>
      <bottom style="medium">
        <color theme="1"/>
      </bottom>
      <diagonal style="none"/>
    </border>
    <border>
      <left style="medium">
        <color theme="1"/>
      </left>
      <right style="none"/>
      <top style="medium">
        <color theme="1"/>
      </top>
      <bottom style="none"/>
      <diagonal style="none"/>
    </border>
    <border>
      <left style="none"/>
      <right style="none"/>
      <top style="medium">
        <color theme="1"/>
      </top>
      <bottom style="none"/>
      <diagonal style="none"/>
    </border>
    <border>
      <left style="medium">
        <color theme="1"/>
      </left>
      <right style="none"/>
      <top style="none"/>
      <bottom style="medium">
        <color theme="1"/>
      </bottom>
      <diagonal style="none"/>
    </border>
    <border>
      <left style="none"/>
      <right style="none"/>
      <top style="none"/>
      <bottom style="medium">
        <color theme="1"/>
      </bottom>
      <diagonal style="none"/>
    </border>
    <border>
      <left style="medium">
        <color theme="1"/>
      </left>
      <right style="medium">
        <color theme="1"/>
      </right>
      <top style="medium">
        <color theme="1"/>
      </top>
      <bottom style="thick">
        <color theme="1"/>
      </bottom>
      <diagonal style="none"/>
    </border>
    <border>
      <left style="none"/>
      <right style="none"/>
      <top style="thick">
        <color theme="1"/>
      </top>
      <bottom style="none"/>
      <diagonal style="none"/>
    </border>
    <border>
      <left style="medium">
        <color theme="1"/>
      </left>
      <right style="none"/>
      <top style="medium">
        <color theme="1"/>
      </top>
      <bottom style="thin">
        <color theme="1"/>
      </bottom>
      <diagonal style="none"/>
    </border>
    <border>
      <left style="medium">
        <color theme="1"/>
      </left>
      <right style="none"/>
      <top style="medium">
        <color theme="1"/>
      </top>
      <bottom style="medium">
        <color theme="1"/>
      </bottom>
      <diagonal style="none"/>
    </border>
    <border>
      <left style="none"/>
      <right style="medium">
        <color theme="1"/>
      </right>
      <top style="medium">
        <color theme="1"/>
      </top>
      <bottom style="none"/>
      <diagonal style="none"/>
    </border>
    <border>
      <left style="none"/>
      <right style="none"/>
      <top style="none"/>
      <bottom style="thin">
        <color theme="1"/>
      </bottom>
      <diagonal style="none"/>
    </border>
    <border>
      <left style="medium">
        <color theme="1"/>
      </left>
      <right style="thin">
        <color theme="1"/>
      </right>
      <top style="medium">
        <color theme="1"/>
      </top>
      <bottom style="thin">
        <color theme="1"/>
      </bottom>
      <diagonal style="none"/>
    </border>
    <border>
      <left style="thin">
        <color theme="1"/>
      </left>
      <right style="thin">
        <color theme="1"/>
      </right>
      <top style="medium">
        <color theme="1"/>
      </top>
      <bottom style="thin">
        <color theme="1"/>
      </bottom>
      <diagonal style="none"/>
    </border>
    <border>
      <left style="thin">
        <color theme="1"/>
      </left>
      <right style="none"/>
      <top style="medium">
        <color theme="1"/>
      </top>
      <bottom style="thin">
        <color theme="1"/>
      </bottom>
      <diagonal style="none"/>
    </border>
    <border>
      <left style="medium">
        <color theme="1"/>
      </left>
      <right style="medium">
        <color theme="1"/>
      </right>
      <top style="medium">
        <color theme="1"/>
      </top>
      <bottom style="thin">
        <color theme="1"/>
      </bottom>
      <diagonal style="none"/>
    </border>
    <border>
      <left style="none"/>
      <right style="medium">
        <color theme="1"/>
      </right>
      <top style="medium">
        <color theme="1"/>
      </top>
      <bottom style="thin">
        <color theme="1"/>
      </bottom>
      <diagonal style="none"/>
    </border>
    <border>
      <left style="medium">
        <color theme="1"/>
      </left>
      <right style="thin">
        <color theme="1"/>
      </right>
      <top style="thin">
        <color theme="1"/>
      </top>
      <bottom style="thin">
        <color theme="1"/>
      </bottom>
      <diagonal style="none"/>
    </border>
    <border>
      <left style="thin">
        <color theme="1"/>
      </left>
      <right style="thin">
        <color theme="1"/>
      </right>
      <top style="thin">
        <color theme="1"/>
      </top>
      <bottom style="thin">
        <color theme="1"/>
      </bottom>
      <diagonal style="none"/>
    </border>
    <border>
      <left style="thin">
        <color theme="1"/>
      </left>
      <right style="none"/>
      <top style="thin">
        <color theme="1"/>
      </top>
      <bottom style="thin">
        <color theme="1"/>
      </bottom>
      <diagonal style="none"/>
    </border>
    <border>
      <left style="none"/>
      <right style="medium">
        <color theme="1"/>
      </right>
      <top style="thin">
        <color theme="1"/>
      </top>
      <bottom style="thin">
        <color theme="1"/>
      </bottom>
      <diagonal style="none"/>
    </border>
    <border>
      <left style="medium">
        <color theme="1"/>
      </left>
      <right style="none"/>
      <top style="none"/>
      <bottom style="thin">
        <color theme="1"/>
      </bottom>
      <diagonal style="none"/>
    </border>
    <border>
      <left style="medium">
        <color theme="1"/>
      </left>
      <right style="none"/>
      <top style="thin">
        <color theme="1"/>
      </top>
      <bottom style="thin">
        <color theme="1"/>
      </bottom>
      <diagonal style="none"/>
    </border>
    <border>
      <left style="medium">
        <color theme="1"/>
      </left>
      <right style="thin">
        <color theme="1"/>
      </right>
      <top style="thin">
        <color theme="1"/>
      </top>
      <bottom style="medium">
        <color theme="1"/>
      </bottom>
      <diagonal style="none"/>
    </border>
    <border>
      <left style="thin">
        <color theme="1"/>
      </left>
      <right style="thin">
        <color theme="1"/>
      </right>
      <top style="thin">
        <color theme="1"/>
      </top>
      <bottom style="medium">
        <color theme="1"/>
      </bottom>
      <diagonal style="none"/>
    </border>
    <border>
      <left style="thin">
        <color theme="1"/>
      </left>
      <right style="none"/>
      <top style="thin">
        <color theme="1"/>
      </top>
      <bottom style="medium">
        <color theme="1"/>
      </bottom>
      <diagonal style="none"/>
    </border>
    <border>
      <left style="medium">
        <color theme="1"/>
      </left>
      <right style="none"/>
      <top style="none"/>
      <bottom style="none"/>
      <diagonal style="none"/>
    </border>
    <border>
      <left style="none"/>
      <right style="medium">
        <color theme="1"/>
      </right>
      <top style="medium">
        <color theme="1"/>
      </top>
      <bottom style="medium">
        <color theme="1"/>
      </bottom>
      <diagonal style="none"/>
    </border>
    <border>
      <left style="thin">
        <color theme="1"/>
      </left>
      <right style="medium">
        <color theme="1"/>
      </right>
      <top style="thin">
        <color theme="1"/>
      </top>
      <bottom style="thin">
        <color theme="1"/>
      </bottom>
      <diagonal style="none"/>
    </border>
    <border>
      <left style="medium">
        <color theme="1"/>
      </left>
      <right style="none"/>
      <top style="thin">
        <color theme="1"/>
      </top>
      <bottom style="none"/>
      <diagonal style="none"/>
    </border>
    <border>
      <left style="medium">
        <color theme="1"/>
      </left>
      <right style="none"/>
      <top style="thin">
        <color theme="1"/>
      </top>
      <bottom style="medium">
        <color theme="1"/>
      </bottom>
      <diagonal style="none"/>
    </border>
    <border>
      <left style="thin">
        <color theme="1"/>
      </left>
      <right style="medium">
        <color theme="1"/>
      </right>
      <top style="medium">
        <color theme="1"/>
      </top>
      <bottom style="thin">
        <color theme="1"/>
      </bottom>
      <diagonal style="none"/>
    </border>
    <border>
      <left style="thick">
        <color theme="1"/>
      </left>
      <right style="none"/>
      <top style="none"/>
      <bottom style="none"/>
      <diagonal style="none"/>
    </border>
    <border>
      <left style="none"/>
      <right style="thin">
        <color theme="1"/>
      </right>
      <top style="none"/>
      <bottom style="none"/>
      <diagonal style="none"/>
    </border>
    <border>
      <left style="thin">
        <color theme="1"/>
      </left>
      <right style="none"/>
      <top style="none"/>
      <bottom style="none"/>
      <diagonal style="none"/>
    </border>
    <border>
      <left style="thick">
        <color theme="1"/>
      </left>
      <right style="thick">
        <color theme="1"/>
      </right>
      <top style="none"/>
      <bottom style="none"/>
      <diagonal style="none"/>
    </border>
    <border>
      <left style="thin">
        <color theme="1"/>
      </left>
      <right style="medium">
        <color theme="1"/>
      </right>
      <top style="thin">
        <color theme="1"/>
      </top>
      <bottom style="medium">
        <color theme="1"/>
      </bottom>
      <diagonal style="none"/>
    </border>
    <border>
      <left style="medium">
        <color theme="1"/>
      </left>
      <right style="medium">
        <color theme="1"/>
      </right>
      <top style="none"/>
      <bottom style="medium">
        <color theme="1"/>
      </bottom>
      <diagonal style="none"/>
    </border>
    <border>
      <left style="none"/>
      <right style="thick">
        <color theme="1"/>
      </right>
      <top style="none"/>
      <bottom style="thin">
        <color theme="1"/>
      </bottom>
      <diagonal style="none"/>
    </border>
    <border>
      <left style="none"/>
      <right style="none"/>
      <top style="medium">
        <color theme="1"/>
      </top>
      <bottom style="medium">
        <color theme="1"/>
      </bottom>
      <diagonal style="none"/>
    </border>
    <border>
      <left style="medium">
        <color theme="1"/>
      </left>
      <right style="none"/>
      <top style="medium">
        <color theme="1"/>
      </top>
      <bottom style="thick">
        <color theme="1"/>
      </bottom>
      <diagonal style="none"/>
    </border>
    <border>
      <left style="none"/>
      <right style="none"/>
      <top style="medium">
        <color theme="1"/>
      </top>
      <bottom style="thick">
        <color theme="1"/>
      </bottom>
      <diagonal style="none"/>
    </border>
    <border>
      <left style="none"/>
      <right style="medium">
        <color theme="1"/>
      </right>
      <top style="medium">
        <color theme="1"/>
      </top>
      <bottom style="thick">
        <color theme="1"/>
      </bottom>
      <diagonal style="none"/>
    </border>
    <border>
      <left style="none"/>
      <right style="medium">
        <color theme="1"/>
      </right>
      <top style="none"/>
      <bottom style="none"/>
      <diagonal style="none"/>
    </border>
    <border>
      <left style="none"/>
      <right style="thin">
        <color theme="1"/>
      </right>
      <top style="thin">
        <color theme="1"/>
      </top>
      <bottom style="thin">
        <color theme="1"/>
      </bottom>
      <diagonal style="none"/>
    </border>
    <border>
      <left style="medium">
        <color theme="1"/>
      </left>
      <right style="medium">
        <color theme="1"/>
      </right>
      <top style="thin">
        <color theme="1"/>
      </top>
      <bottom style="thin">
        <color theme="1"/>
      </bottom>
      <diagonal style="none"/>
    </border>
    <border>
      <left style="medium">
        <color theme="1"/>
      </left>
      <right style="thin">
        <color theme="1"/>
      </right>
      <top style="thin">
        <color theme="1"/>
      </top>
      <bottom style="thick">
        <color theme="1"/>
      </bottom>
      <diagonal style="none"/>
    </border>
    <border>
      <left style="thin">
        <color theme="1"/>
      </left>
      <right style="thin">
        <color theme="1"/>
      </right>
      <top style="thin">
        <color theme="1"/>
      </top>
      <bottom style="thick">
        <color theme="1"/>
      </bottom>
      <diagonal style="none"/>
    </border>
    <border>
      <left style="thin">
        <color theme="1"/>
      </left>
      <right style="none"/>
      <top style="thin">
        <color theme="1"/>
      </top>
      <bottom style="thick">
        <color theme="1"/>
      </bottom>
      <diagonal style="none"/>
    </border>
    <border>
      <left style="medium">
        <color theme="1"/>
      </left>
      <right style="medium">
        <color theme="1"/>
      </right>
      <top style="thin">
        <color theme="1"/>
      </top>
      <bottom style="thick">
        <color theme="1"/>
      </bottom>
      <diagonal style="none"/>
    </border>
    <border>
      <left style="none"/>
      <right style="thin">
        <color theme="1"/>
      </right>
      <top style="thin">
        <color theme="1"/>
      </top>
      <bottom style="thick">
        <color theme="1"/>
      </bottom>
      <diagonal style="none"/>
    </border>
    <border>
      <left style="thin">
        <color theme="1"/>
      </left>
      <right style="medium">
        <color theme="1"/>
      </right>
      <top style="thin">
        <color theme="1"/>
      </top>
      <bottom style="thick">
        <color theme="1"/>
      </bottom>
      <diagonal style="none"/>
    </border>
    <border>
      <left style="none"/>
      <right style="thin">
        <color theme="1"/>
      </right>
      <top style="medium">
        <color theme="1"/>
      </top>
      <bottom style="thin">
        <color theme="1"/>
      </bottom>
      <diagonal style="none"/>
    </border>
    <border>
      <left style="thick">
        <color theme="1"/>
      </left>
      <right style="medium">
        <color theme="1"/>
      </right>
      <top style="medium">
        <color theme="1"/>
      </top>
      <bottom style="thick">
        <color theme="1"/>
      </bottom>
      <diagonal style="none"/>
    </border>
    <border>
      <left style="medium">
        <color theme="1"/>
      </left>
      <right style="medium">
        <color theme="1"/>
      </right>
      <top style="none"/>
      <bottom style="thick">
        <color theme="1"/>
      </bottom>
      <diagonal style="none"/>
    </border>
    <border>
      <left style="medium">
        <color theme="1"/>
      </left>
      <right style="none"/>
      <top style="none"/>
      <bottom style="thick">
        <color theme="1"/>
      </bottom>
      <diagonal style="none"/>
    </border>
    <border>
      <left style="medium">
        <color theme="1"/>
      </left>
      <right style="thick">
        <color theme="1"/>
      </right>
      <top style="medium">
        <color theme="1"/>
      </top>
      <bottom style="thick">
        <color theme="1"/>
      </bottom>
      <diagonal style="none"/>
    </border>
    <border>
      <left style="thick">
        <color theme="1"/>
      </left>
      <right style="medium">
        <color theme="1"/>
      </right>
      <top style="medium">
        <color theme="1"/>
      </top>
      <bottom style="thin">
        <color theme="1"/>
      </bottom>
      <diagonal style="none"/>
    </border>
    <border>
      <left style="medium">
        <color theme="1"/>
      </left>
      <right style="thick">
        <color theme="1"/>
      </right>
      <top style="medium">
        <color theme="1"/>
      </top>
      <bottom style="thin">
        <color theme="1"/>
      </bottom>
      <diagonal style="none"/>
    </border>
    <border>
      <left style="thick">
        <color theme="1"/>
      </left>
      <right style="medium">
        <color theme="1"/>
      </right>
      <top style="thin">
        <color theme="1"/>
      </top>
      <bottom style="thin">
        <color theme="1"/>
      </bottom>
      <diagonal style="none"/>
    </border>
    <border>
      <left style="thick">
        <color theme="1"/>
      </left>
      <right style="medium">
        <color theme="1"/>
      </right>
      <top style="thin">
        <color theme="1"/>
      </top>
      <bottom style="thick">
        <color theme="1"/>
      </bottom>
      <diagonal style="none"/>
    </border>
    <border>
      <left style="medium">
        <color theme="1"/>
      </left>
      <right style="none"/>
      <top style="thin">
        <color theme="1"/>
      </top>
      <bottom style="thick">
        <color theme="1"/>
      </bottom>
      <diagonal style="none"/>
    </border>
    <border>
      <left style="medium">
        <color theme="1"/>
      </left>
      <right style="medium">
        <color theme="1"/>
      </right>
      <top style="none"/>
      <bottom style="none"/>
      <diagonal style="none"/>
    </border>
    <border>
      <left style="medium">
        <color theme="1"/>
      </left>
      <right style="medium">
        <color theme="1"/>
      </right>
      <top style="medium">
        <color theme="1"/>
      </top>
      <bottom style="none"/>
      <diagonal style="none"/>
    </border>
    <border>
      <left style="medium">
        <color theme="1"/>
      </left>
      <right style="thick">
        <color theme="1"/>
      </right>
      <top style="none"/>
      <bottom style="thick">
        <color theme="1"/>
      </bottom>
      <diagonal style="none"/>
    </border>
    <border>
      <left style="medium">
        <color theme="1"/>
      </left>
      <right style="thin">
        <color theme="1"/>
      </right>
      <top style="none"/>
      <bottom style="thick">
        <color theme="1"/>
      </bottom>
      <diagonal style="none"/>
    </border>
    <border>
      <left style="thin">
        <color theme="1"/>
      </left>
      <right style="medium">
        <color theme="1"/>
      </right>
      <top style="medium">
        <color theme="1"/>
      </top>
      <bottom style="thick">
        <color theme="1"/>
      </bottom>
      <diagonal style="none"/>
    </border>
    <border>
      <left style="none"/>
      <right style="medium">
        <color theme="1"/>
      </right>
      <top style="thin">
        <color theme="1"/>
      </top>
      <bottom style="thick">
        <color theme="1"/>
      </bottom>
      <diagonal style="none"/>
    </border>
    <border>
      <left style="medium">
        <color theme="1"/>
      </left>
      <right style="thin">
        <color theme="1"/>
      </right>
      <top style="medium">
        <color theme="1"/>
      </top>
      <bottom style="thick">
        <color theme="1"/>
      </bottom>
      <diagonal style="none"/>
    </border>
    <border>
      <left style="thin">
        <color theme="1"/>
      </left>
      <right style="thick">
        <color theme="1"/>
      </right>
      <top style="thick">
        <color theme="1"/>
      </top>
      <bottom style="thick">
        <color theme="1"/>
      </bottom>
      <diagonal style="none"/>
    </border>
    <border>
      <left style="none"/>
      <right style="medium">
        <color theme="1"/>
      </right>
      <top style="none"/>
      <bottom style="thick">
        <color theme="1"/>
      </bottom>
      <diagonal style="none"/>
    </border>
    <border>
      <left style="none"/>
      <right style="thick">
        <color theme="1"/>
      </right>
      <top style="medium">
        <color theme="1"/>
      </top>
      <bottom style="none"/>
      <diagonal style="none"/>
    </border>
    <border>
      <left style="thick">
        <color theme="1"/>
      </left>
      <right style="none"/>
      <top style="medium">
        <color theme="1"/>
      </top>
      <bottom style="thin">
        <color theme="1"/>
      </bottom>
      <diagonal style="none"/>
    </border>
    <border>
      <left style="none"/>
      <right style="thick">
        <color theme="1"/>
      </right>
      <top style="none"/>
      <bottom style="none"/>
      <diagonal style="none"/>
    </border>
    <border>
      <left style="thick">
        <color theme="1"/>
      </left>
      <right style="none"/>
      <top style="thin">
        <color theme="1"/>
      </top>
      <bottom style="thin">
        <color theme="1"/>
      </bottom>
      <diagonal style="none"/>
    </border>
    <border>
      <left style="none"/>
      <right style="none"/>
      <top style="thin">
        <color theme="1"/>
      </top>
      <bottom style="thick">
        <color theme="1"/>
      </bottom>
      <diagonal style="none"/>
    </border>
    <border>
      <left style="thick">
        <color theme="1"/>
      </left>
      <right style="none"/>
      <top style="thin">
        <color theme="1"/>
      </top>
      <bottom style="thick">
        <color theme="1"/>
      </bottom>
      <diagonal style="none"/>
    </border>
    <border>
      <left style="thick">
        <color theme="1"/>
      </left>
      <right style="thick">
        <color theme="1"/>
      </right>
      <top style="thick">
        <color theme="1"/>
      </top>
      <bottom style="none"/>
      <diagonal style="none"/>
    </border>
    <border>
      <left style="thick">
        <color theme="1"/>
      </left>
      <right style="thick">
        <color theme="1"/>
      </right>
      <top style="none"/>
      <bottom style="thick">
        <color theme="1"/>
      </bottom>
      <diagonal style="none"/>
    </border>
    <border>
      <left style="thick">
        <color theme="1"/>
      </left>
      <right style="none"/>
      <top style="thick">
        <color theme="1"/>
      </top>
      <bottom style="thick">
        <color theme="1"/>
      </bottom>
      <diagonal style="none"/>
    </border>
    <border>
      <left style="medium">
        <color theme="1"/>
      </left>
      <right style="medium">
        <color theme="1"/>
      </right>
      <top style="thick">
        <color theme="1"/>
      </top>
      <bottom style="thick">
        <color theme="1"/>
      </bottom>
      <diagonal style="none"/>
    </border>
    <border>
      <left style="none"/>
      <right style="thick">
        <color theme="1"/>
      </right>
      <top style="medium">
        <color theme="1"/>
      </top>
      <bottom style="medium">
        <color theme="1"/>
      </bottom>
      <diagonal style="none"/>
    </border>
    <border>
      <left style="none"/>
      <right style="none"/>
      <top style="thick">
        <color theme="1"/>
      </top>
      <bottom style="thin">
        <color theme="1"/>
      </bottom>
      <diagonal style="none"/>
    </border>
    <border>
      <left style="thick">
        <color theme="1"/>
      </left>
      <right style="none"/>
      <top style="none"/>
      <bottom style="thick">
        <color theme="1"/>
      </bottom>
      <diagonal style="none"/>
    </border>
    <border>
      <left style="none"/>
      <right style="none"/>
      <top style="none"/>
      <bottom style="thick">
        <color theme="1"/>
      </bottom>
      <diagonal style="none"/>
    </border>
    <border>
      <left style="thick">
        <color theme="1"/>
      </left>
      <right style="thin">
        <color theme="1"/>
      </right>
      <top style="thick">
        <color theme="1"/>
      </top>
      <bottom style="thin">
        <color theme="1"/>
      </bottom>
      <diagonal style="none"/>
    </border>
    <border>
      <left style="thin">
        <color theme="1"/>
      </left>
      <right style="thick">
        <color theme="1"/>
      </right>
      <top style="thick">
        <color theme="1"/>
      </top>
      <bottom style="none"/>
      <diagonal style="none"/>
    </border>
    <border>
      <left style="thick">
        <color theme="1"/>
      </left>
      <right style="thin">
        <color theme="1"/>
      </right>
      <top style="thick">
        <color theme="1"/>
      </top>
      <bottom style="thick">
        <color theme="1"/>
      </bottom>
      <diagonal style="none"/>
    </border>
    <border>
      <left style="thin">
        <color theme="1"/>
      </left>
      <right style="thick">
        <color theme="1"/>
      </right>
      <top style="thick">
        <color theme="1"/>
      </top>
      <bottom style="thin">
        <color theme="1"/>
      </bottom>
      <diagonal style="none"/>
    </border>
    <border>
      <left style="thin">
        <color theme="1"/>
      </left>
      <right style="thick">
        <color theme="1"/>
      </right>
      <top style="thin">
        <color theme="1"/>
      </top>
      <bottom style="thick">
        <color theme="1"/>
      </bottom>
      <diagonal style="none"/>
    </border>
    <border>
      <left style="none"/>
      <right style="thick">
        <color theme="1"/>
      </right>
      <top style="none"/>
      <bottom style="thick">
        <color theme="1"/>
      </bottom>
      <diagonal style="none"/>
    </border>
    <border>
      <left style="thick">
        <color theme="1"/>
      </left>
      <right style="thick">
        <color theme="1"/>
      </right>
      <top style="thin">
        <color theme="1"/>
      </top>
      <bottom style="thick">
        <color theme="1"/>
      </bottom>
      <diagonal style="none"/>
    </border>
    <border>
      <left style="thick">
        <color theme="1"/>
      </left>
      <right style="thin">
        <color theme="1"/>
      </right>
      <top style="thick">
        <color theme="1"/>
      </top>
      <bottom style="none"/>
      <diagonal style="none"/>
    </border>
    <border>
      <left style="thin">
        <color theme="1"/>
      </left>
      <right style="thick">
        <color theme="1"/>
      </right>
      <top style="thin">
        <color theme="1"/>
      </top>
      <bottom style="none"/>
      <diagonal style="none"/>
    </border>
    <border>
      <left style="medium">
        <color theme="1"/>
      </left>
      <right style="medium">
        <color theme="1"/>
      </right>
      <top style="thin">
        <color theme="1"/>
      </top>
      <bottom style="medium">
        <color theme="1"/>
      </bottom>
      <diagonal style="none"/>
    </border>
    <border>
      <left style="medium">
        <color theme="1"/>
      </left>
      <right style="thin">
        <color theme="1"/>
      </right>
      <top style="medium">
        <color theme="1"/>
      </top>
      <bottom style="medium">
        <color theme="1"/>
      </bottom>
      <diagonal style="none"/>
    </border>
    <border>
      <left style="thin">
        <color theme="1"/>
      </left>
      <right style="thin">
        <color theme="1"/>
      </right>
      <top style="medium">
        <color theme="1"/>
      </top>
      <bottom style="medium">
        <color theme="1"/>
      </bottom>
      <diagonal style="none"/>
    </border>
    <border>
      <left style="thin">
        <color theme="1"/>
      </left>
      <right style="medium">
        <color theme="1"/>
      </right>
      <top style="medium">
        <color theme="1"/>
      </top>
      <bottom style="medium">
        <color theme="1"/>
      </bottom>
      <diagonal style="none"/>
    </border>
    <border>
      <left style="medium">
        <color theme="1"/>
      </left>
      <right style="thin">
        <color theme="1"/>
      </right>
      <top style="none"/>
      <bottom style="thin">
        <color theme="1"/>
      </bottom>
      <diagonal style="none"/>
    </border>
    <border>
      <left style="thin">
        <color theme="1"/>
      </left>
      <right style="thin">
        <color theme="1"/>
      </right>
      <top style="none"/>
      <bottom style="thin">
        <color theme="1"/>
      </bottom>
      <diagonal style="none"/>
    </border>
    <border>
      <left style="medium">
        <color theme="1"/>
      </left>
      <right style="thin">
        <color theme="1"/>
      </right>
      <top style="thin">
        <color theme="1"/>
      </top>
      <bottom style="none"/>
      <diagonal style="none"/>
    </border>
    <border>
      <left style="thin">
        <color theme="1"/>
      </left>
      <right style="thin">
        <color theme="1"/>
      </right>
      <top style="thin">
        <color theme="1"/>
      </top>
      <bottom style="none"/>
      <diagonal style="none"/>
    </border>
    <border>
      <left style="thin">
        <color theme="1"/>
      </left>
      <right style="thin">
        <color theme="1"/>
      </right>
      <top style="thick">
        <color theme="1"/>
      </top>
      <bottom style="thin">
        <color theme="1"/>
      </bottom>
      <diagonal style="none"/>
    </border>
    <border>
      <left style="thin">
        <color theme="1"/>
      </left>
      <right style="thick">
        <color theme="1"/>
      </right>
      <top style="medium">
        <color theme="1"/>
      </top>
      <bottom style="thin">
        <color theme="1"/>
      </bottom>
      <diagonal style="none"/>
    </border>
    <border>
      <left style="thick">
        <color theme="1"/>
      </left>
      <right style="thin">
        <color theme="1"/>
      </right>
      <top style="thin">
        <color theme="1"/>
      </top>
      <bottom style="thick">
        <color theme="1"/>
      </bottom>
      <diagonal style="none"/>
    </border>
  </borders>
  <cellStyleXfs count="9">
    <xf fontId="0" fillId="0" borderId="0" numFmtId="0" applyNumberFormat="1" applyFont="1" applyFill="1" applyBorder="1" applyProtection="1">
      <protection hidden="0" locked="1"/>
    </xf>
    <xf fontId="1" fillId="0" borderId="0" numFmtId="43" applyNumberFormat="1" applyFont="1" applyFill="1" applyBorder="0" applyProtection="0"/>
    <xf fontId="1" fillId="0" borderId="0" numFmtId="41" applyNumberFormat="1" applyFont="1" applyFill="1" applyBorder="0" applyProtection="0"/>
    <xf fontId="1" fillId="0" borderId="0" numFmtId="44" applyNumberFormat="1" applyFont="1" applyFill="1" applyBorder="0" applyProtection="0"/>
    <xf fontId="1" fillId="0" borderId="0" numFmtId="42" applyNumberFormat="1" applyFont="1" applyFill="1" applyBorder="0" applyProtection="0"/>
    <xf fontId="1" fillId="0" borderId="0" numFmtId="9" applyNumberFormat="1" applyFont="1" applyFill="1" applyBorder="0" applyProtection="0"/>
    <xf fontId="2" fillId="0" borderId="0" numFmtId="164" applyNumberFormat="1" applyFont="1" applyFill="1" applyBorder="1" applyProtection="1">
      <protection hidden="0" locked="1"/>
    </xf>
    <xf fontId="2" fillId="0" borderId="0" numFmtId="165" applyNumberFormat="1" applyFont="1" applyFill="1" applyBorder="1" applyProtection="1">
      <protection hidden="0" locked="1"/>
    </xf>
    <xf fontId="3" fillId="2" borderId="1" numFmtId="0" applyNumberFormat="1" applyFont="1" applyFill="1" applyBorder="1" applyProtection="1">
      <protection hidden="0" locked="1"/>
    </xf>
  </cellStyleXfs>
  <cellXfs count="452">
    <xf fontId="0" fillId="0" borderId="0" numFmtId="0" xfId="0" applyProtection="0">
      <protection hidden="0" locked="1"/>
    </xf>
    <xf fontId="4" fillId="3" borderId="2" numFmtId="0" xfId="0" applyFont="1" applyFill="1" applyBorder="1" applyAlignment="1" applyProtection="1">
      <alignment horizontal="center" vertical="center"/>
      <protection hidden="0" locked="0"/>
    </xf>
    <xf fontId="4" fillId="0" borderId="0" numFmtId="0" xfId="0" applyFont="1" applyAlignment="1" applyProtection="1">
      <alignment vertical="center"/>
      <protection hidden="0" locked="0"/>
    </xf>
    <xf fontId="5" fillId="0" borderId="0" numFmtId="0" xfId="0" applyFont="1" applyAlignment="1" applyProtection="1">
      <alignment vertical="center"/>
      <protection hidden="0" locked="0"/>
    </xf>
    <xf fontId="4" fillId="0" borderId="0" numFmtId="0" xfId="0" applyFont="1" applyAlignment="1" applyProtection="1">
      <alignment horizontal="center" vertical="center"/>
      <protection hidden="0" locked="0"/>
    </xf>
    <xf fontId="6" fillId="0" borderId="0" numFmtId="0" xfId="0" applyFont="1" applyAlignment="1" applyProtection="1">
      <alignment horizontal="left" vertical="center"/>
      <protection hidden="0" locked="0"/>
    </xf>
    <xf fontId="6" fillId="4" borderId="2" numFmtId="0" xfId="0" applyFont="1" applyFill="1" applyBorder="1" applyAlignment="1" applyProtection="1">
      <alignment horizontal="left" vertical="center" wrapText="1"/>
      <protection hidden="0" locked="0"/>
    </xf>
    <xf fontId="7" fillId="0" borderId="3" numFmtId="0" xfId="0" applyFont="1" applyBorder="1" applyAlignment="1" applyProtection="1">
      <alignment horizontal="center" vertical="top" wrapText="1"/>
      <protection hidden="0" locked="0"/>
    </xf>
    <xf fontId="7" fillId="0" borderId="0" numFmtId="0" xfId="0" applyFont="1" applyAlignment="1" applyProtection="1">
      <alignment horizontal="center" vertical="top" wrapText="1"/>
      <protection hidden="0" locked="0"/>
    </xf>
    <xf fontId="5" fillId="0" borderId="0" numFmtId="0" xfId="0" applyFont="1" applyAlignment="1" applyProtection="1">
      <alignment horizontal="center" vertical="center"/>
      <protection hidden="0" locked="0"/>
    </xf>
    <xf fontId="0" fillId="0" borderId="0" numFmtId="0" xfId="0" applyAlignment="1" applyProtection="0">
      <alignment horizontal="left"/>
      <protection hidden="0" locked="1"/>
    </xf>
    <xf fontId="8" fillId="5" borderId="2" numFmtId="0" xfId="0" applyFont="1" applyFill="1" applyBorder="1" applyAlignment="1" applyProtection="1">
      <alignment horizontal="left" vertical="center"/>
      <protection hidden="0" locked="0"/>
    </xf>
    <xf fontId="0" fillId="0" borderId="0" numFmtId="0" xfId="0" applyProtection="1">
      <protection hidden="0" locked="0"/>
    </xf>
    <xf fontId="0" fillId="0" borderId="0" numFmtId="0" xfId="0" applyAlignment="1" applyProtection="1">
      <alignment vertical="center"/>
      <protection hidden="0" locked="0"/>
    </xf>
    <xf fontId="0" fillId="0" borderId="0" numFmtId="166" xfId="6" applyNumberFormat="1" applyProtection="1">
      <protection hidden="0" locked="1"/>
    </xf>
    <xf fontId="0" fillId="0" borderId="0" numFmtId="167" xfId="0" applyNumberFormat="1" applyProtection="1">
      <protection hidden="0" locked="1"/>
    </xf>
    <xf fontId="0" fillId="0" borderId="0" numFmtId="0" xfId="0" applyAlignment="1" applyProtection="1">
      <alignment horizontal="center"/>
      <protection hidden="0" locked="0"/>
    </xf>
    <xf fontId="0" fillId="0" borderId="0" numFmtId="168" xfId="7" applyNumberFormat="1" applyAlignment="1" applyProtection="1">
      <alignment horizontal="right" vertical="center"/>
      <protection hidden="0" locked="1"/>
    </xf>
    <xf fontId="0" fillId="0" borderId="3" numFmtId="0" xfId="0" applyBorder="1" applyAlignment="1" applyProtection="1">
      <alignment horizontal="left" vertical="center" wrapText="1"/>
      <protection hidden="0" locked="0"/>
    </xf>
    <xf fontId="0" fillId="0" borderId="0" numFmtId="166" xfId="6" applyNumberFormat="1" applyAlignment="1" applyProtection="1">
      <alignment horizontal="center" vertical="center"/>
      <protection hidden="0" locked="1"/>
    </xf>
    <xf fontId="0" fillId="0" borderId="0" numFmtId="167" xfId="0" applyNumberFormat="1" applyAlignment="1" applyProtection="1">
      <alignment horizontal="center" vertical="center"/>
      <protection hidden="0" locked="1"/>
    </xf>
    <xf fontId="0" fillId="0" borderId="0" numFmtId="0" xfId="0" applyAlignment="1" applyProtection="1">
      <alignment horizontal="center" vertical="center"/>
      <protection hidden="0" locked="0"/>
    </xf>
    <xf fontId="0" fillId="0" borderId="3" numFmtId="0" xfId="0" applyBorder="1" applyAlignment="1" applyProtection="1">
      <alignment vertical="center" wrapText="1"/>
      <protection hidden="0" locked="0"/>
    </xf>
    <xf fontId="0" fillId="0" borderId="0" numFmtId="0" xfId="0" applyAlignment="1" applyProtection="0">
      <alignment wrapText="1"/>
      <protection hidden="0" locked="1"/>
    </xf>
    <xf fontId="0" fillId="6" borderId="0" numFmtId="0" xfId="0" applyFill="1" applyProtection="1">
      <protection hidden="0" locked="0"/>
    </xf>
    <xf fontId="9" fillId="6" borderId="0" numFmtId="0" xfId="0" applyFont="1" applyFill="1" applyProtection="1">
      <protection hidden="0" locked="0"/>
    </xf>
    <xf fontId="10" fillId="6" borderId="0" numFmtId="0" xfId="0" applyFont="1" applyFill="1" applyProtection="1">
      <protection hidden="0" locked="0"/>
    </xf>
    <xf fontId="11" fillId="6" borderId="0" numFmtId="0" xfId="0" applyFont="1" applyFill="1" applyProtection="1">
      <protection hidden="0" locked="0"/>
    </xf>
    <xf fontId="5" fillId="7" borderId="4" numFmtId="0" xfId="0" applyFont="1" applyFill="1" applyBorder="1" applyAlignment="1" applyProtection="1">
      <alignment vertical="center"/>
      <protection hidden="0" locked="0"/>
    </xf>
    <xf fontId="5" fillId="7" borderId="5" numFmtId="0" xfId="0" applyFont="1" applyFill="1" applyBorder="1" applyAlignment="1" applyProtection="1">
      <alignment vertical="center"/>
      <protection hidden="0" locked="0"/>
    </xf>
    <xf fontId="5" fillId="7" borderId="5" numFmtId="0" xfId="0" applyFont="1" applyFill="1" applyBorder="1" applyAlignment="1" applyProtection="1">
      <alignment horizontal="left" vertical="center"/>
      <protection hidden="0" locked="0"/>
    </xf>
    <xf fontId="0" fillId="7" borderId="5" numFmtId="0" xfId="0" applyFill="1" applyBorder="1" applyAlignment="1" applyProtection="1">
      <alignment vertical="center"/>
      <protection hidden="0" locked="0"/>
    </xf>
    <xf fontId="0" fillId="7" borderId="0" numFmtId="0" xfId="0" applyFill="1" applyAlignment="1" applyProtection="1">
      <alignment vertical="center"/>
      <protection hidden="0" locked="0"/>
    </xf>
    <xf fontId="12" fillId="8" borderId="2" numFmtId="0" xfId="0" applyFont="1" applyFill="1" applyBorder="1" applyAlignment="1" applyProtection="1">
      <alignment horizontal="center" vertical="center" wrapText="1"/>
      <protection hidden="0" locked="0"/>
    </xf>
    <xf fontId="10" fillId="6" borderId="0" numFmtId="169" xfId="0" applyNumberFormat="1" applyFont="1" applyFill="1" applyProtection="1">
      <protection hidden="0" locked="0"/>
    </xf>
    <xf fontId="13" fillId="7" borderId="6" numFmtId="0" xfId="0" applyFont="1" applyFill="1" applyBorder="1" applyAlignment="1" applyProtection="1">
      <alignment vertical="center"/>
      <protection hidden="0" locked="0"/>
    </xf>
    <xf fontId="14" fillId="7" borderId="7" numFmtId="170" xfId="0" applyNumberFormat="1" applyFont="1" applyFill="1" applyBorder="1" applyAlignment="1" applyProtection="1">
      <alignment vertical="center"/>
      <protection hidden="0" locked="0"/>
    </xf>
    <xf fontId="5" fillId="7" borderId="7" numFmtId="0" xfId="0" applyFont="1" applyFill="1" applyBorder="1" applyAlignment="1" applyProtection="1">
      <alignment vertical="center"/>
      <protection hidden="0" locked="0"/>
    </xf>
    <xf fontId="5" fillId="7" borderId="7" numFmtId="171" xfId="0" applyNumberFormat="1" applyFont="1" applyFill="1" applyBorder="1" applyAlignment="1" applyProtection="1">
      <alignment horizontal="left" vertical="center"/>
      <protection hidden="0" locked="0"/>
    </xf>
    <xf fontId="5" fillId="7" borderId="0" numFmtId="171" xfId="0" applyNumberFormat="1" applyFont="1" applyFill="1" applyAlignment="1" applyProtection="1">
      <alignment horizontal="left" vertical="center"/>
      <protection hidden="0" locked="0"/>
    </xf>
    <xf fontId="6" fillId="7" borderId="8" numFmtId="0" xfId="0" applyFont="1" applyFill="1" applyBorder="1" applyAlignment="1" applyProtection="1">
      <alignment horizontal="center" vertical="center"/>
      <protection hidden="0" locked="0"/>
    </xf>
    <xf fontId="5" fillId="7" borderId="8" numFmtId="0" xfId="0" applyFont="1" applyFill="1" applyBorder="1" applyAlignment="1" applyProtection="1">
      <alignment horizontal="center" vertical="center"/>
      <protection hidden="0" locked="0"/>
    </xf>
    <xf fontId="5" fillId="6" borderId="9" numFmtId="0" xfId="0" applyFont="1" applyFill="1" applyBorder="1" applyAlignment="1" applyProtection="1">
      <alignment horizontal="center" vertical="center"/>
      <protection hidden="0" locked="0"/>
    </xf>
    <xf fontId="0" fillId="0" borderId="10" numFmtId="0" xfId="0" applyBorder="1" applyProtection="1">
      <protection hidden="0" locked="0"/>
    </xf>
    <xf fontId="8" fillId="5" borderId="11" numFmtId="0" xfId="0" applyFont="1" applyFill="1" applyBorder="1" applyAlignment="1" applyProtection="1">
      <alignment horizontal="center" vertical="center"/>
      <protection hidden="0" locked="0"/>
    </xf>
    <xf fontId="8" fillId="5" borderId="12" numFmtId="0" xfId="0" applyFont="1" applyFill="1" applyBorder="1" applyAlignment="1" applyProtection="1">
      <alignment vertical="center"/>
      <protection hidden="0" locked="0"/>
    </xf>
    <xf fontId="15" fillId="6" borderId="0" numFmtId="0" xfId="0" applyFont="1" applyFill="1" applyAlignment="1" applyProtection="1">
      <alignment horizontal="center" textRotation="90" vertical="center"/>
      <protection hidden="0" locked="0"/>
    </xf>
    <xf fontId="10" fillId="9" borderId="13" numFmtId="2" xfId="0" applyNumberFormat="1" applyFont="1" applyFill="1" applyBorder="1" applyProtection="1">
      <protection hidden="0" locked="0"/>
    </xf>
    <xf fontId="0" fillId="0" borderId="13" numFmtId="0" xfId="0" applyBorder="1" applyProtection="1">
      <protection hidden="0" locked="0"/>
    </xf>
    <xf fontId="0" fillId="0" borderId="14" numFmtId="0" xfId="0" applyBorder="1" applyAlignment="1" applyProtection="1">
      <alignment horizontal="left" vertical="center"/>
      <protection hidden="0" locked="0"/>
    </xf>
    <xf fontId="5" fillId="0" borderId="15" numFmtId="0" xfId="0" applyFont="1" applyBorder="1" applyAlignment="1" applyProtection="1">
      <alignment horizontal="left" vertical="center"/>
      <protection hidden="0" locked="0"/>
    </xf>
    <xf fontId="0" fillId="0" borderId="15" numFmtId="166" xfId="6" applyNumberFormat="1" applyBorder="1" applyProtection="1">
      <protection hidden="0" locked="1"/>
    </xf>
    <xf fontId="0" fillId="0" borderId="16" numFmtId="167" xfId="0" applyNumberFormat="1" applyBorder="1" applyProtection="1">
      <protection hidden="0" locked="1"/>
    </xf>
    <xf fontId="0" fillId="0" borderId="16" numFmtId="172" xfId="0" applyNumberFormat="1" applyBorder="1" applyProtection="1">
      <protection hidden="0" locked="1"/>
    </xf>
    <xf fontId="0" fillId="8" borderId="17" numFmtId="0" xfId="0" applyFill="1" applyBorder="1" applyAlignment="1" applyProtection="1">
      <alignment horizontal="center"/>
      <protection hidden="0" locked="0"/>
    </xf>
    <xf fontId="0" fillId="0" borderId="18" numFmtId="164" xfId="7" applyNumberFormat="1" applyBorder="1" applyAlignment="1" applyProtection="1">
      <alignment horizontal="right" vertical="center"/>
      <protection hidden="0" locked="1"/>
    </xf>
    <xf fontId="9" fillId="6" borderId="0" numFmtId="4" xfId="0" applyNumberFormat="1" applyFont="1" applyFill="1" applyProtection="1">
      <protection hidden="0" locked="0"/>
    </xf>
    <xf fontId="10" fillId="6" borderId="0" numFmtId="4" xfId="0" applyNumberFormat="1" applyFont="1" applyFill="1" applyProtection="1">
      <protection hidden="0" locked="0"/>
    </xf>
    <xf fontId="11" fillId="6" borderId="0" numFmtId="4" xfId="0" applyNumberFormat="1" applyFont="1" applyFill="1" applyProtection="1">
      <protection hidden="0" locked="0"/>
    </xf>
    <xf fontId="0" fillId="0" borderId="19" numFmtId="0" xfId="0" applyBorder="1" applyAlignment="1" applyProtection="1">
      <alignment horizontal="left" vertical="center"/>
      <protection hidden="0" locked="0"/>
    </xf>
    <xf fontId="0" fillId="0" borderId="20" numFmtId="166" xfId="6" applyNumberFormat="1" applyBorder="1" applyProtection="1">
      <protection hidden="0" locked="1"/>
    </xf>
    <xf fontId="0" fillId="0" borderId="21" numFmtId="167" xfId="0" applyNumberFormat="1" applyBorder="1" applyProtection="1">
      <protection hidden="0" locked="1"/>
    </xf>
    <xf fontId="0" fillId="0" borderId="21" numFmtId="172" xfId="0" applyNumberFormat="1" applyBorder="1" applyProtection="1">
      <protection hidden="0" locked="1"/>
    </xf>
    <xf fontId="0" fillId="0" borderId="22" numFmtId="164" xfId="7" applyNumberFormat="1" applyBorder="1" applyAlignment="1" applyProtection="1">
      <alignment horizontal="right" vertical="center"/>
      <protection hidden="0" locked="1"/>
    </xf>
    <xf fontId="0" fillId="0" borderId="21" numFmtId="0" xfId="0" applyBorder="1" applyProtection="1">
      <protection hidden="0" locked="0"/>
    </xf>
    <xf fontId="0" fillId="0" borderId="23" numFmtId="0" xfId="0" applyBorder="1" applyProtection="1">
      <protection hidden="0" locked="0"/>
    </xf>
    <xf fontId="0" fillId="10" borderId="19" numFmtId="0" xfId="0" applyFill="1" applyBorder="1" applyAlignment="1" applyProtection="1">
      <alignment horizontal="left" vertical="center"/>
      <protection hidden="0" locked="0"/>
    </xf>
    <xf fontId="0" fillId="0" borderId="24" numFmtId="0" xfId="0" applyBorder="1" applyProtection="1">
      <protection hidden="0" locked="0"/>
    </xf>
    <xf fontId="0" fillId="0" borderId="20" numFmtId="166" xfId="6" applyNumberFormat="1" applyBorder="1" applyAlignment="1" applyProtection="1">
      <alignment horizontal="center" vertical="center"/>
      <protection hidden="0" locked="1"/>
    </xf>
    <xf fontId="0" fillId="0" borderId="25" numFmtId="0" xfId="0" applyBorder="1" applyAlignment="1" applyProtection="1">
      <alignment horizontal="left" vertical="center"/>
      <protection hidden="0" locked="0"/>
    </xf>
    <xf fontId="0" fillId="0" borderId="26" numFmtId="166" xfId="6" applyNumberFormat="1" applyBorder="1" applyAlignment="1" applyProtection="1">
      <alignment horizontal="center" vertical="center"/>
      <protection hidden="0" locked="1"/>
    </xf>
    <xf fontId="0" fillId="0" borderId="27" numFmtId="172" xfId="0" applyNumberFormat="1" applyBorder="1" applyProtection="1">
      <protection hidden="0" locked="1"/>
    </xf>
    <xf fontId="0" fillId="8" borderId="3" numFmtId="0" xfId="0" applyFill="1" applyBorder="1" applyAlignment="1" applyProtection="1">
      <alignment horizontal="center"/>
      <protection hidden="0" locked="0"/>
    </xf>
    <xf fontId="0" fillId="6" borderId="0" numFmtId="0" xfId="0" applyFill="1" applyAlignment="1" applyProtection="1">
      <alignment vertical="center"/>
      <protection hidden="0" locked="0"/>
    </xf>
    <xf fontId="5" fillId="6" borderId="0" numFmtId="0" xfId="0" applyFont="1" applyFill="1" applyAlignment="1" applyProtection="1">
      <alignment vertical="center"/>
      <protection hidden="0" locked="0"/>
    </xf>
    <xf fontId="0" fillId="6" borderId="0" numFmtId="166" xfId="6" applyNumberFormat="1" applyFill="1" applyAlignment="1" applyProtection="1">
      <alignment horizontal="center" vertical="center"/>
      <protection hidden="0" locked="1"/>
    </xf>
    <xf fontId="0" fillId="6" borderId="0" numFmtId="167" xfId="0" applyNumberFormat="1" applyFill="1" applyAlignment="1" applyProtection="1">
      <alignment horizontal="center" vertical="center"/>
      <protection hidden="0" locked="1"/>
    </xf>
    <xf fontId="0" fillId="6" borderId="0" numFmtId="0" xfId="0" applyFill="1" applyAlignment="1" applyProtection="1">
      <alignment horizontal="center" vertical="center"/>
      <protection hidden="0" locked="0"/>
    </xf>
    <xf fontId="0" fillId="6" borderId="0" numFmtId="168" xfId="7" applyNumberFormat="1" applyFill="1" applyAlignment="1" applyProtection="1">
      <alignment horizontal="right" vertical="center"/>
      <protection hidden="0" locked="1"/>
    </xf>
    <xf fontId="0" fillId="0" borderId="28" numFmtId="0" xfId="0" applyBorder="1" applyProtection="1">
      <protection hidden="0" locked="0"/>
    </xf>
    <xf fontId="8" fillId="5" borderId="29" numFmtId="0" xfId="0" applyFont="1" applyFill="1" applyBorder="1" applyAlignment="1" applyProtection="1">
      <alignment vertical="center"/>
      <protection hidden="0" locked="0"/>
    </xf>
    <xf fontId="9" fillId="5" borderId="0" numFmtId="173" xfId="0" applyNumberFormat="1" applyFont="1" applyFill="1" applyProtection="1">
      <protection hidden="0" locked="0"/>
    </xf>
    <xf fontId="10" fillId="5" borderId="0" numFmtId="49" xfId="0" applyNumberFormat="1" applyFont="1" applyFill="1" applyProtection="1">
      <protection hidden="0" locked="0"/>
    </xf>
    <xf fontId="11" fillId="5" borderId="0" numFmtId="0" xfId="0" applyFont="1" applyFill="1" applyProtection="1">
      <protection hidden="0" locked="0"/>
    </xf>
    <xf fontId="0" fillId="10" borderId="14" numFmtId="0" xfId="0" applyFill="1" applyBorder="1" applyAlignment="1" applyProtection="1">
      <alignment horizontal="left" vertical="center"/>
      <protection hidden="0" locked="0"/>
    </xf>
    <xf fontId="0" fillId="10" borderId="15" numFmtId="166" xfId="6" applyNumberFormat="1" applyFill="1" applyBorder="1" applyAlignment="1" applyProtection="1">
      <alignment horizontal="center" vertical="center"/>
      <protection hidden="0" locked="1"/>
    </xf>
    <xf fontId="0" fillId="10" borderId="15" numFmtId="167" xfId="0" applyNumberFormat="1" applyFill="1" applyBorder="1" applyAlignment="1" applyProtection="1">
      <alignment horizontal="center" vertical="center"/>
      <protection hidden="0" locked="1"/>
    </xf>
    <xf fontId="0" fillId="8" borderId="3" numFmtId="0" xfId="0" applyFill="1" applyBorder="1" applyAlignment="1" applyProtection="1">
      <alignment horizontal="center" vertical="center"/>
      <protection hidden="0" locked="0"/>
    </xf>
    <xf fontId="15" fillId="6" borderId="0" numFmtId="0" xfId="0" applyFont="1" applyFill="1" applyAlignment="1" applyProtection="1">
      <alignment horizontal="center" textRotation="90" vertical="center" wrapText="1"/>
      <protection hidden="0" locked="0"/>
    </xf>
    <xf fontId="10" fillId="6" borderId="0" numFmtId="1" xfId="0" applyNumberFormat="1" applyFont="1" applyFill="1" applyProtection="1">
      <protection hidden="0" locked="0"/>
    </xf>
    <xf fontId="0" fillId="10" borderId="20" numFmtId="166" xfId="6" applyNumberFormat="1" applyFill="1" applyBorder="1" applyAlignment="1" applyProtection="1">
      <alignment horizontal="center" vertical="center"/>
      <protection hidden="0" locked="1"/>
    </xf>
    <xf fontId="0" fillId="0" borderId="20" numFmtId="167" xfId="0" applyNumberFormat="1" applyBorder="1" applyAlignment="1" applyProtection="1">
      <alignment horizontal="center" vertical="center"/>
      <protection hidden="0" locked="1"/>
    </xf>
    <xf fontId="0" fillId="0" borderId="20" numFmtId="172" xfId="0" applyNumberFormat="1" applyBorder="1" applyProtection="1">
      <protection hidden="0" locked="1"/>
    </xf>
    <xf fontId="0" fillId="0" borderId="30" numFmtId="164" xfId="7" applyNumberFormat="1" applyBorder="1" applyAlignment="1" applyProtection="1">
      <alignment horizontal="right" vertical="center"/>
      <protection hidden="0" locked="1"/>
    </xf>
    <xf fontId="0" fillId="0" borderId="31" numFmtId="0" xfId="0" applyBorder="1" applyProtection="1">
      <protection hidden="0" locked="0"/>
    </xf>
    <xf fontId="0" fillId="0" borderId="25" numFmtId="0" xfId="0" applyBorder="1" applyAlignment="1" applyProtection="1">
      <alignment horizontal="left" vertical="center" wrapText="1"/>
      <protection hidden="0" locked="0"/>
    </xf>
    <xf fontId="0" fillId="10" borderId="26" numFmtId="166" xfId="6" applyNumberFormat="1" applyFill="1" applyBorder="1" applyAlignment="1" applyProtection="1">
      <alignment horizontal="center" vertical="center"/>
      <protection hidden="0" locked="1"/>
    </xf>
    <xf fontId="0" fillId="0" borderId="26" numFmtId="172" xfId="0" applyNumberFormat="1" applyBorder="1" applyProtection="1">
      <protection hidden="0" locked="1"/>
    </xf>
    <xf fontId="0" fillId="6" borderId="28" numFmtId="0" xfId="0" applyFill="1" applyBorder="1" applyProtection="1">
      <protection hidden="0" locked="0"/>
    </xf>
    <xf fontId="0" fillId="6" borderId="0" numFmtId="0" xfId="0" applyFill="1" applyAlignment="1" applyProtection="1">
      <alignment horizontal="left" vertical="center"/>
      <protection hidden="0" locked="0"/>
    </xf>
    <xf fontId="16" fillId="6" borderId="0" numFmtId="166" xfId="6" applyNumberFormat="1" applyFont="1" applyFill="1" applyAlignment="1" applyProtection="1">
      <alignment horizontal="center" vertical="center"/>
      <protection hidden="0" locked="0"/>
    </xf>
    <xf fontId="0" fillId="6" borderId="0" numFmtId="166" xfId="6" applyNumberFormat="1" applyFill="1" applyAlignment="1" applyProtection="1">
      <alignment horizontal="center" vertical="center"/>
      <protection hidden="0" locked="0"/>
    </xf>
    <xf fontId="0" fillId="6" borderId="0" numFmtId="0" xfId="0" applyFill="1" applyAlignment="1" applyProtection="1">
      <alignment horizontal="center" vertical="center"/>
      <protection hidden="0" locked="1"/>
    </xf>
    <xf fontId="0" fillId="6" borderId="0" numFmtId="167" xfId="7" applyNumberFormat="1" applyFill="1" applyAlignment="1" applyProtection="1">
      <alignment horizontal="left" vertical="center"/>
      <protection hidden="0" locked="1"/>
    </xf>
    <xf fontId="0" fillId="0" borderId="14" numFmtId="0" xfId="0" applyBorder="1" applyProtection="1">
      <protection hidden="0" locked="0"/>
    </xf>
    <xf fontId="0" fillId="0" borderId="15" numFmtId="166" xfId="6" applyNumberFormat="1" applyBorder="1" applyAlignment="1" applyProtection="1">
      <alignment horizontal="center" vertical="center"/>
      <protection hidden="0" locked="1"/>
    </xf>
    <xf fontId="0" fillId="0" borderId="15" numFmtId="167" xfId="0" applyNumberFormat="1" applyBorder="1" applyAlignment="1" applyProtection="1">
      <alignment horizontal="center" vertical="center"/>
      <protection hidden="0" locked="1"/>
    </xf>
    <xf fontId="0" fillId="6" borderId="0" numFmtId="0" xfId="0" applyFill="1" applyAlignment="1" applyProtection="1">
      <alignment horizontal="center" textRotation="90" vertical="center" wrapText="1"/>
      <protection hidden="0" locked="0"/>
    </xf>
    <xf fontId="0" fillId="0" borderId="19" numFmtId="0" xfId="0" applyBorder="1" applyProtection="1">
      <protection hidden="0" locked="0"/>
    </xf>
    <xf fontId="0" fillId="0" borderId="32" numFmtId="0" xfId="0" applyBorder="1" applyProtection="1">
      <protection hidden="0" locked="0"/>
    </xf>
    <xf fontId="0" fillId="0" borderId="25" numFmtId="0" xfId="0" applyBorder="1" applyProtection="1">
      <protection hidden="0" locked="0"/>
    </xf>
    <xf fontId="0" fillId="6" borderId="0" numFmtId="0" xfId="0" applyFill="1" applyAlignment="1" applyProtection="1">
      <alignment horizontal="left"/>
      <protection hidden="0" locked="0"/>
    </xf>
    <xf fontId="0" fillId="6" borderId="0" numFmtId="168" xfId="7" applyNumberFormat="1" applyFill="1" applyAlignment="1" applyProtection="1">
      <alignment horizontal="center" vertical="center"/>
      <protection hidden="0" locked="1"/>
    </xf>
    <xf fontId="0" fillId="0" borderId="15" numFmtId="167" xfId="0" applyNumberFormat="1" applyBorder="1" applyProtection="1">
      <protection hidden="0" locked="1"/>
    </xf>
    <xf fontId="0" fillId="0" borderId="20" numFmtId="167" xfId="0" applyNumberFormat="1" applyBorder="1" applyProtection="1">
      <protection hidden="0" locked="1"/>
    </xf>
    <xf fontId="0" fillId="0" borderId="26" numFmtId="166" xfId="6" applyNumberFormat="1" applyBorder="1" applyProtection="1">
      <protection hidden="0" locked="1"/>
    </xf>
    <xf fontId="0" fillId="6" borderId="0" numFmtId="166" xfId="6" applyNumberFormat="1" applyFill="1" applyProtection="1">
      <protection hidden="0" locked="1"/>
    </xf>
    <xf fontId="0" fillId="6" borderId="0" numFmtId="167" xfId="0" applyNumberFormat="1" applyFill="1" applyProtection="1">
      <protection hidden="0" locked="1"/>
    </xf>
    <xf fontId="0" fillId="6" borderId="0" numFmtId="168" xfId="7" applyNumberFormat="1" applyFill="1" applyAlignment="1" applyProtection="1">
      <alignment vertical="center"/>
      <protection hidden="0" locked="1"/>
    </xf>
    <xf fontId="0" fillId="0" borderId="15" numFmtId="166" xfId="6" applyNumberFormat="1" applyBorder="1" applyAlignment="1" applyProtection="1">
      <alignment vertical="center"/>
      <protection hidden="0" locked="1"/>
    </xf>
    <xf fontId="0" fillId="0" borderId="15" numFmtId="167" xfId="0" applyNumberFormat="1" applyBorder="1" applyAlignment="1" applyProtection="1">
      <alignment vertical="center"/>
      <protection hidden="0" locked="1"/>
    </xf>
    <xf fontId="0" fillId="0" borderId="20" numFmtId="166" xfId="6" applyNumberFormat="1" applyBorder="1" applyAlignment="1" applyProtection="1">
      <alignment vertical="center"/>
      <protection hidden="0" locked="1"/>
    </xf>
    <xf fontId="0" fillId="10" borderId="20" numFmtId="167" xfId="0" applyNumberFormat="1" applyFill="1" applyBorder="1" applyAlignment="1" applyProtection="1">
      <alignment vertical="center"/>
      <protection hidden="0" locked="1"/>
    </xf>
    <xf fontId="0" fillId="0" borderId="26" numFmtId="166" xfId="6" applyNumberFormat="1" applyBorder="1" applyAlignment="1" applyProtection="1">
      <alignment vertical="center"/>
      <protection hidden="0" locked="1"/>
    </xf>
    <xf fontId="0" fillId="6" borderId="24" numFmtId="0" xfId="0" applyFill="1" applyBorder="1" applyProtection="1">
      <protection hidden="0" locked="0"/>
    </xf>
    <xf fontId="0" fillId="6" borderId="0" numFmtId="166" xfId="6" applyNumberFormat="1" applyFill="1" applyAlignment="1" applyProtection="1">
      <alignment vertical="center"/>
      <protection hidden="0" locked="1"/>
    </xf>
    <xf fontId="0" fillId="6" borderId="0" numFmtId="167" xfId="0" applyNumberFormat="1" applyFill="1" applyAlignment="1" applyProtection="1">
      <alignment vertical="center"/>
      <protection hidden="0" locked="1"/>
    </xf>
    <xf fontId="0" fillId="0" borderId="15" numFmtId="172" xfId="0" applyNumberFormat="1" applyBorder="1" applyProtection="1">
      <protection hidden="0" locked="1"/>
    </xf>
    <xf fontId="0" fillId="0" borderId="33" numFmtId="164" xfId="7" applyNumberFormat="1" applyBorder="1" applyAlignment="1" applyProtection="1">
      <alignment horizontal="right" vertical="center"/>
      <protection hidden="0" locked="1"/>
    </xf>
    <xf fontId="0" fillId="6" borderId="31" numFmtId="0" xfId="0" applyFill="1" applyBorder="1" applyProtection="1">
      <protection hidden="0" locked="0"/>
    </xf>
    <xf fontId="0" fillId="6" borderId="0" numFmtId="174" xfId="6" applyNumberFormat="1" applyFill="1" applyProtection="1">
      <protection hidden="0" locked="1"/>
    </xf>
    <xf fontId="8" fillId="5" borderId="4" numFmtId="0" xfId="0" applyFont="1" applyFill="1" applyBorder="1" applyAlignment="1" applyProtection="1">
      <alignment horizontal="center" vertical="center"/>
      <protection hidden="0" locked="0"/>
    </xf>
    <xf fontId="0" fillId="0" borderId="34" numFmtId="0" xfId="0" applyBorder="1" applyAlignment="1" applyProtection="1">
      <alignment vertical="center"/>
      <protection hidden="0" locked="0"/>
    </xf>
    <xf fontId="0" fillId="0" borderId="35" numFmtId="0" xfId="0" applyBorder="1" applyAlignment="1" applyProtection="1">
      <alignment vertical="center"/>
      <protection hidden="0" locked="0"/>
    </xf>
    <xf fontId="0" fillId="0" borderId="35" numFmtId="166" xfId="6" applyNumberFormat="1" applyBorder="1" applyProtection="1">
      <protection hidden="0" locked="1"/>
    </xf>
    <xf fontId="0" fillId="0" borderId="36" numFmtId="167" xfId="0" applyNumberFormat="1" applyBorder="1" applyProtection="1">
      <protection hidden="0" locked="1"/>
    </xf>
    <xf fontId="0" fillId="8" borderId="37" numFmtId="0" xfId="0" applyFill="1" applyBorder="1" applyAlignment="1" applyProtection="1">
      <alignment horizontal="center" vertical="center"/>
      <protection hidden="0" locked="0"/>
    </xf>
    <xf fontId="0" fillId="0" borderId="37" numFmtId="168" xfId="7" applyNumberFormat="1" applyBorder="1" applyAlignment="1" applyProtection="1">
      <alignment vertical="center"/>
      <protection hidden="0" locked="1"/>
    </xf>
    <xf fontId="0" fillId="0" borderId="26" numFmtId="167" xfId="0" applyNumberFormat="1" applyBorder="1" applyProtection="1">
      <protection hidden="0" locked="1"/>
    </xf>
    <xf fontId="0" fillId="0" borderId="38" numFmtId="164" xfId="7" applyNumberFormat="1" applyBorder="1" applyAlignment="1" applyProtection="1">
      <alignment horizontal="right" vertical="center"/>
      <protection hidden="0" locked="1"/>
    </xf>
    <xf fontId="0" fillId="10" borderId="20" numFmtId="167" xfId="0" applyNumberFormat="1" applyFill="1" applyBorder="1" applyProtection="1">
      <protection hidden="0" locked="1"/>
    </xf>
    <xf fontId="0" fillId="0" borderId="14" numFmtId="0" xfId="0" applyBorder="1" applyAlignment="1" applyProtection="1">
      <alignment horizontal="left" vertical="center" wrapText="1"/>
      <protection hidden="0" locked="0"/>
    </xf>
    <xf fontId="0" fillId="10" borderId="20" numFmtId="167" xfId="0" applyNumberFormat="1" applyFill="1" applyBorder="1" applyAlignment="1" applyProtection="1">
      <alignment horizontal="center" vertical="center"/>
      <protection hidden="0" locked="1"/>
    </xf>
    <xf fontId="0" fillId="0" borderId="19" numFmtId="0" xfId="0" applyBorder="1" applyAlignment="1" applyProtection="1">
      <alignment horizontal="left" vertical="center" wrapText="1"/>
      <protection hidden="0" locked="0"/>
    </xf>
    <xf fontId="8" fillId="5" borderId="28" numFmtId="0" xfId="0" applyFont="1" applyFill="1" applyBorder="1" applyAlignment="1" applyProtection="1">
      <alignment horizontal="center" vertical="center"/>
      <protection hidden="0" locked="0"/>
    </xf>
    <xf fontId="0" fillId="0" borderId="39" numFmtId="0" xfId="0" applyBorder="1" applyAlignment="1" applyProtection="1">
      <alignment horizontal="left" vertical="center"/>
      <protection hidden="0" locked="0"/>
    </xf>
    <xf fontId="0" fillId="0" borderId="40" numFmtId="164" xfId="7" applyNumberFormat="1" applyBorder="1" applyAlignment="1" applyProtection="1">
      <alignment horizontal="right" vertical="center"/>
      <protection hidden="0" locked="1"/>
    </xf>
    <xf fontId="17" fillId="0" borderId="3" numFmtId="0" xfId="0" applyFont="1" applyBorder="1" applyAlignment="1" applyProtection="1">
      <alignment horizontal="center" vertical="center"/>
      <protection hidden="0" locked="0"/>
    </xf>
    <xf fontId="18" fillId="11" borderId="20" numFmtId="164" xfId="0" applyNumberFormat="1" applyFont="1" applyFill="1" applyBorder="1" applyProtection="1">
      <protection hidden="0" locked="0"/>
    </xf>
    <xf fontId="19" fillId="6" borderId="0" numFmtId="0" xfId="0" applyFont="1" applyFill="1" applyAlignment="1" applyProtection="1">
      <alignment horizontal="left" vertical="center"/>
      <protection hidden="0" locked="0"/>
    </xf>
    <xf fontId="0" fillId="6" borderId="0" numFmtId="164" xfId="0" applyNumberFormat="1" applyFill="1" applyProtection="1">
      <protection hidden="0" locked="0"/>
    </xf>
    <xf fontId="0" fillId="0" borderId="0" numFmtId="0" xfId="0" applyAlignment="1" applyProtection="1">
      <alignment wrapText="1"/>
      <protection hidden="0" locked="0"/>
    </xf>
    <xf fontId="0" fillId="0" borderId="0" numFmtId="1" xfId="0" applyNumberFormat="1" applyAlignment="1" applyProtection="1">
      <alignment wrapText="1"/>
      <protection hidden="0" locked="0"/>
    </xf>
    <xf fontId="0" fillId="6" borderId="0" numFmtId="0" xfId="0" applyFill="1" applyAlignment="1" applyProtection="1">
      <alignment wrapText="1"/>
      <protection hidden="0" locked="0"/>
    </xf>
    <xf fontId="20" fillId="12" borderId="3" numFmtId="0" xfId="0" applyFont="1" applyFill="1" applyBorder="1" applyAlignment="1" applyProtection="1">
      <alignment horizontal="center" vertical="center" wrapText="1"/>
      <protection hidden="0" locked="1"/>
    </xf>
    <xf fontId="21" fillId="0" borderId="3" numFmtId="168" xfId="0" applyNumberFormat="1" applyFont="1" applyBorder="1" applyAlignment="1" applyProtection="1">
      <alignment horizontal="center" vertical="center" wrapText="1"/>
      <protection hidden="0" locked="1"/>
    </xf>
    <xf fontId="0" fillId="6" borderId="0" numFmtId="0" xfId="0" applyFill="1" applyAlignment="1" applyProtection="1">
      <alignment wrapText="1"/>
      <protection hidden="0" locked="1"/>
    </xf>
    <xf fontId="22" fillId="12" borderId="3" numFmtId="0" xfId="0" applyFont="1" applyFill="1" applyBorder="1" applyAlignment="1" applyProtection="1">
      <alignment horizontal="center" wrapText="1"/>
      <protection hidden="0" locked="1"/>
    </xf>
    <xf fontId="23" fillId="13" borderId="41" numFmtId="0" xfId="0" applyFont="1" applyFill="1" applyBorder="1" applyAlignment="1" applyProtection="1">
      <alignment horizontal="center" vertical="center" wrapText="1"/>
      <protection hidden="0" locked="1"/>
    </xf>
    <xf fontId="24" fillId="14" borderId="42" numFmtId="168" xfId="7" applyNumberFormat="1" applyFont="1" applyFill="1" applyBorder="1" applyAlignment="1" applyProtection="1">
      <alignment wrapText="1"/>
      <protection hidden="0" locked="1"/>
    </xf>
    <xf fontId="24" fillId="14" borderId="43" numFmtId="1" xfId="7" applyNumberFormat="1" applyFont="1" applyFill="1" applyBorder="1" applyAlignment="1" applyProtection="1">
      <alignment wrapText="1"/>
      <protection hidden="0" locked="1"/>
    </xf>
    <xf fontId="24" fillId="14" borderId="43" numFmtId="168" xfId="7" applyNumberFormat="1" applyFont="1" applyFill="1" applyBorder="1" applyAlignment="1" applyProtection="1">
      <alignment wrapText="1"/>
      <protection hidden="0" locked="1"/>
    </xf>
    <xf fontId="11" fillId="14" borderId="44" numFmtId="168" xfId="7" applyNumberFormat="1" applyFont="1" applyFill="1" applyBorder="1" applyAlignment="1" applyProtection="1">
      <alignment wrapText="1"/>
      <protection hidden="0" locked="1"/>
    </xf>
    <xf fontId="0" fillId="6" borderId="0" numFmtId="169" xfId="0" applyNumberFormat="1" applyFill="1" applyAlignment="1" applyProtection="1">
      <alignment wrapText="1"/>
      <protection hidden="0" locked="1"/>
    </xf>
    <xf fontId="1" fillId="6" borderId="0" numFmtId="0" xfId="0" applyFont="1" applyFill="1" applyAlignment="1" applyProtection="1">
      <alignment horizontal="left" wrapText="1"/>
      <protection hidden="0" locked="1"/>
    </xf>
    <xf fontId="15" fillId="2" borderId="3" numFmtId="0" xfId="0" applyFont="1" applyFill="1" applyBorder="1" applyAlignment="1" applyProtection="1">
      <alignment horizontal="center" vertical="center" wrapText="1"/>
      <protection hidden="0" locked="1"/>
    </xf>
    <xf fontId="25" fillId="15" borderId="3" numFmtId="0" xfId="0" applyFont="1" applyFill="1" applyBorder="1" applyAlignment="1" applyProtection="1">
      <alignment horizontal="center" vertical="center" wrapText="1"/>
      <protection hidden="0" locked="1"/>
    </xf>
    <xf fontId="26" fillId="16" borderId="4" numFmtId="0" xfId="0" applyFont="1" applyFill="1" applyBorder="1" applyAlignment="1" applyProtection="1">
      <alignment horizontal="center" vertical="center" wrapText="1"/>
      <protection hidden="0" locked="1"/>
    </xf>
    <xf fontId="26" fillId="16" borderId="5" numFmtId="0" xfId="0" applyFont="1" applyFill="1" applyBorder="1" applyAlignment="1" applyProtection="1">
      <alignment horizontal="center" vertical="center" wrapText="1"/>
      <protection hidden="0" locked="1"/>
    </xf>
    <xf fontId="26" fillId="16" borderId="3" numFmtId="0" xfId="0" applyFont="1" applyFill="1" applyBorder="1" applyAlignment="1" applyProtection="1">
      <alignment horizontal="center" vertical="center" wrapText="1"/>
      <protection hidden="0" locked="1"/>
    </xf>
    <xf fontId="26" fillId="16" borderId="5" numFmtId="1" xfId="0" applyNumberFormat="1" applyFont="1" applyFill="1" applyBorder="1" applyAlignment="1" applyProtection="1">
      <alignment horizontal="center" vertical="center" wrapText="1"/>
      <protection hidden="0" locked="1"/>
    </xf>
    <xf fontId="27" fillId="16" borderId="45" numFmtId="0" xfId="0" applyFont="1" applyFill="1" applyBorder="1" applyAlignment="1" applyProtection="1">
      <alignment horizontal="center" vertical="center" wrapText="1"/>
      <protection hidden="0" locked="1"/>
    </xf>
    <xf fontId="23" fillId="16" borderId="12" numFmtId="0" xfId="0" applyFont="1" applyFill="1" applyBorder="1" applyAlignment="1" applyProtection="1">
      <alignment horizontal="center" vertical="center" wrapText="1"/>
      <protection hidden="0" locked="1"/>
    </xf>
    <xf fontId="1" fillId="0" borderId="19" numFmtId="0" xfId="0" applyFont="1" applyBorder="1" applyAlignment="1" applyProtection="1">
      <alignment wrapText="1"/>
      <protection hidden="0" locked="1"/>
    </xf>
    <xf fontId="1" fillId="0" borderId="20" numFmtId="0" xfId="0" applyFont="1" applyBorder="1" applyAlignment="1" applyProtection="1">
      <alignment horizontal="center" vertical="center" wrapText="1"/>
      <protection hidden="0" locked="1"/>
    </xf>
    <xf fontId="1" fillId="4" borderId="20" numFmtId="175" xfId="7" applyNumberFormat="1" applyFont="1" applyFill="1" applyBorder="1" applyAlignment="1" applyProtection="1">
      <alignment horizontal="center" vertical="center" wrapText="1"/>
      <protection hidden="0" locked="1"/>
    </xf>
    <xf fontId="1" fillId="0" borderId="21" numFmtId="175" xfId="7" applyNumberFormat="1" applyFont="1" applyBorder="1" applyAlignment="1" applyProtection="1">
      <alignment horizontal="right" vertical="center" wrapText="1"/>
      <protection hidden="0" locked="1"/>
    </xf>
    <xf fontId="1" fillId="0" borderId="17" numFmtId="169" xfId="8" applyNumberFormat="1" applyFont="1" applyBorder="1" applyAlignment="1" applyProtection="1">
      <alignment horizontal="center" wrapText="1"/>
      <protection hidden="0" locked="1"/>
    </xf>
    <xf fontId="1" fillId="0" borderId="46" numFmtId="1" xfId="7" applyNumberFormat="1" applyFont="1" applyBorder="1" applyAlignment="1" applyProtection="1">
      <alignment horizontal="center" vertical="center" wrapText="1"/>
      <protection hidden="0" locked="1"/>
    </xf>
    <xf fontId="23" fillId="7" borderId="20" numFmtId="176" xfId="7" applyNumberFormat="1" applyFont="1" applyFill="1" applyBorder="1" applyAlignment="1" applyProtection="1">
      <alignment wrapText="1"/>
      <protection hidden="0" locked="1"/>
    </xf>
    <xf fontId="1" fillId="17" borderId="30" numFmtId="177" xfId="7" applyNumberFormat="1" applyFont="1" applyFill="1" applyBorder="1" applyAlignment="1" applyProtection="1">
      <alignment wrapText="1"/>
      <protection hidden="0" locked="1"/>
    </xf>
    <xf fontId="13" fillId="18" borderId="3" numFmtId="0" xfId="0" applyFont="1" applyFill="1" applyBorder="1" applyAlignment="1" applyProtection="1">
      <alignment horizontal="center" vertical="center" wrapText="1"/>
      <protection hidden="0" locked="1"/>
    </xf>
    <xf fontId="1" fillId="0" borderId="20" numFmtId="175" xfId="7" applyNumberFormat="1" applyFont="1" applyBorder="1" applyAlignment="1" applyProtection="1">
      <alignment horizontal="center" vertical="center" wrapText="1"/>
      <protection hidden="0" locked="1"/>
    </xf>
    <xf fontId="0" fillId="0" borderId="21" numFmtId="175" xfId="0" applyNumberFormat="1" applyBorder="1" applyProtection="0">
      <protection hidden="0" locked="1"/>
    </xf>
    <xf fontId="1" fillId="0" borderId="47" numFmtId="169" xfId="8" applyNumberFormat="1" applyFont="1" applyBorder="1" applyAlignment="1" applyProtection="1">
      <alignment horizontal="center" wrapText="1"/>
      <protection hidden="0" locked="1"/>
    </xf>
    <xf fontId="1" fillId="0" borderId="48" numFmtId="0" xfId="0" applyFont="1" applyBorder="1" applyAlignment="1" applyProtection="1">
      <alignment wrapText="1"/>
      <protection hidden="0" locked="1"/>
    </xf>
    <xf fontId="1" fillId="4" borderId="49" numFmtId="175" xfId="7" applyNumberFormat="1" applyFont="1" applyFill="1" applyBorder="1" applyAlignment="1" applyProtection="1">
      <alignment horizontal="center" vertical="center" wrapText="1"/>
      <protection hidden="0" locked="1"/>
    </xf>
    <xf fontId="1" fillId="0" borderId="50" numFmtId="1" xfId="7" applyNumberFormat="1" applyFont="1" applyBorder="1" applyAlignment="1" applyProtection="1">
      <alignment horizontal="center" vertical="center" wrapText="1"/>
      <protection hidden="0" locked="1"/>
    </xf>
    <xf fontId="1" fillId="0" borderId="51" numFmtId="169" xfId="8" applyNumberFormat="1" applyFont="1" applyBorder="1" applyAlignment="1" applyProtection="1">
      <alignment horizontal="center" wrapText="1"/>
      <protection hidden="0" locked="1"/>
    </xf>
    <xf fontId="1" fillId="0" borderId="52" numFmtId="1" xfId="7" applyNumberFormat="1" applyFont="1" applyBorder="1" applyAlignment="1" applyProtection="1">
      <alignment horizontal="center" vertical="center" wrapText="1"/>
      <protection hidden="0" locked="1"/>
    </xf>
    <xf fontId="23" fillId="7" borderId="49" numFmtId="176" xfId="7" applyNumberFormat="1" applyFont="1" applyFill="1" applyBorder="1" applyAlignment="1" applyProtection="1">
      <alignment wrapText="1"/>
      <protection hidden="0" locked="1"/>
    </xf>
    <xf fontId="1" fillId="17" borderId="53" numFmtId="177" xfId="7" applyNumberFormat="1" applyFont="1" applyFill="1" applyBorder="1" applyAlignment="1" applyProtection="1">
      <alignment wrapText="1"/>
      <protection hidden="0" locked="1"/>
    </xf>
    <xf fontId="11" fillId="6" borderId="0" numFmtId="0" xfId="0" applyFont="1" applyFill="1" applyAlignment="1" applyProtection="1">
      <alignment horizontal="center" wrapText="1"/>
      <protection hidden="0" locked="1"/>
    </xf>
    <xf fontId="25" fillId="19" borderId="3" numFmtId="0" xfId="0" applyFont="1" applyFill="1" applyBorder="1" applyAlignment="1" applyProtection="1">
      <alignment horizontal="center" vertical="center" wrapText="1"/>
      <protection hidden="0" locked="1"/>
    </xf>
    <xf fontId="26" fillId="16" borderId="4" numFmtId="0" xfId="0" applyFont="1" applyFill="1" applyBorder="1" applyAlignment="1" applyProtection="1">
      <alignment vertical="center" wrapText="1"/>
      <protection hidden="0" locked="1"/>
    </xf>
    <xf fontId="1" fillId="0" borderId="14" numFmtId="0" xfId="0" applyFont="1" applyBorder="1" applyAlignment="1" applyProtection="1">
      <alignment wrapText="1"/>
      <protection hidden="0" locked="1"/>
    </xf>
    <xf fontId="1" fillId="0" borderId="54" numFmtId="1" xfId="7" applyNumberFormat="1" applyFont="1" applyBorder="1" applyAlignment="1" applyProtection="1">
      <alignment horizontal="center" vertical="center" wrapText="1"/>
      <protection hidden="0" locked="1"/>
    </xf>
    <xf fontId="23" fillId="7" borderId="15" numFmtId="176" xfId="7" applyNumberFormat="1" applyFont="1" applyFill="1" applyBorder="1" applyAlignment="1" applyProtection="1">
      <alignment wrapText="1"/>
      <protection hidden="0" locked="1"/>
    </xf>
    <xf fontId="1" fillId="17" borderId="33" numFmtId="177" xfId="7" applyNumberFormat="1" applyFont="1" applyFill="1" applyBorder="1" applyAlignment="1" applyProtection="1">
      <alignment wrapText="1"/>
      <protection hidden="0" locked="1"/>
    </xf>
    <xf fontId="11" fillId="6" borderId="0" numFmtId="178" xfId="0" applyNumberFormat="1" applyFont="1" applyFill="1" applyAlignment="1" applyProtection="1">
      <alignment wrapText="1"/>
      <protection hidden="0" locked="1"/>
    </xf>
    <xf fontId="1" fillId="6" borderId="0" numFmtId="0" xfId="0" applyFont="1" applyFill="1" applyAlignment="1" applyProtection="1">
      <alignment wrapText="1"/>
      <protection hidden="0" locked="1"/>
    </xf>
    <xf fontId="1" fillId="6" borderId="0" numFmtId="179" xfId="7" applyNumberFormat="1" applyFont="1" applyFill="1" applyAlignment="1" applyProtection="1">
      <alignment wrapText="1"/>
      <protection hidden="0" locked="1"/>
    </xf>
    <xf fontId="1" fillId="6" borderId="0" numFmtId="180" xfId="0" applyNumberFormat="1" applyFont="1" applyFill="1" applyAlignment="1" applyProtection="1">
      <alignment wrapText="1"/>
      <protection hidden="0" locked="1"/>
    </xf>
    <xf fontId="1" fillId="6" borderId="0" numFmtId="1" xfId="0" applyNumberFormat="1" applyFont="1" applyFill="1" applyAlignment="1" applyProtection="1">
      <alignment wrapText="1"/>
      <protection hidden="0" locked="1"/>
    </xf>
    <xf fontId="23" fillId="6" borderId="0" numFmtId="177" xfId="7" applyNumberFormat="1" applyFont="1" applyFill="1" applyAlignment="1" applyProtection="1">
      <alignment wrapText="1"/>
      <protection hidden="0" locked="1"/>
    </xf>
    <xf fontId="25" fillId="20" borderId="3" numFmtId="0" xfId="0" applyFont="1" applyFill="1" applyBorder="1" applyAlignment="1" applyProtection="1">
      <alignment horizontal="center" vertical="center" wrapText="1"/>
      <protection hidden="0" locked="1"/>
    </xf>
    <xf fontId="28" fillId="16" borderId="55" numFmtId="0" xfId="0" applyFont="1" applyFill="1" applyBorder="1" applyAlignment="1" applyProtection="1">
      <alignment horizontal="center" vertical="center" wrapText="1"/>
      <protection hidden="0" locked="1"/>
    </xf>
    <xf fontId="28" fillId="16" borderId="8" numFmtId="0" xfId="0" applyFont="1" applyFill="1" applyBorder="1" applyAlignment="1" applyProtection="1">
      <alignment horizontal="center" vertical="center" wrapText="1"/>
      <protection hidden="0" locked="1"/>
    </xf>
    <xf fontId="28" fillId="16" borderId="56" numFmtId="0" xfId="0" applyFont="1" applyFill="1" applyBorder="1" applyAlignment="1" applyProtection="1">
      <alignment horizontal="center" vertical="center" wrapText="1"/>
      <protection hidden="0" locked="1"/>
    </xf>
    <xf fontId="28" fillId="16" borderId="57" numFmtId="1" xfId="0" applyNumberFormat="1" applyFont="1" applyFill="1" applyBorder="1" applyAlignment="1" applyProtection="1">
      <alignment horizontal="center" vertical="center" wrapText="1"/>
      <protection hidden="0" locked="1"/>
    </xf>
    <xf fontId="29" fillId="16" borderId="58" numFmtId="0" xfId="0" applyFont="1" applyFill="1" applyBorder="1" applyAlignment="1" applyProtection="1">
      <alignment horizontal="center" vertical="center" wrapText="1"/>
      <protection hidden="0" locked="1"/>
    </xf>
    <xf fontId="1" fillId="0" borderId="59" numFmtId="0" xfId="0" applyFont="1" applyBorder="1" applyAlignment="1" applyProtection="1">
      <alignment horizontal="left" vertical="center" wrapText="1"/>
      <protection hidden="0" locked="1"/>
    </xf>
    <xf fontId="1" fillId="4" borderId="17" numFmtId="175" xfId="0" applyNumberFormat="1" applyFont="1" applyFill="1" applyBorder="1" applyAlignment="1" applyProtection="1">
      <alignment horizontal="center" vertical="center" wrapText="1"/>
      <protection hidden="0" locked="0"/>
    </xf>
    <xf fontId="1" fillId="0" borderId="17" numFmtId="181" xfId="8" applyNumberFormat="1" applyFont="1" applyBorder="1" applyAlignment="1" applyProtection="1">
      <alignment horizontal="center" vertical="center" wrapText="1"/>
      <protection hidden="0" locked="1"/>
    </xf>
    <xf fontId="1" fillId="0" borderId="10" numFmtId="1" xfId="8" applyNumberFormat="1" applyFont="1" applyBorder="1" applyAlignment="1" applyProtection="1">
      <alignment horizontal="center" vertical="center" wrapText="1"/>
      <protection hidden="0" locked="1"/>
    </xf>
    <xf fontId="23" fillId="17" borderId="60" numFmtId="177" xfId="7" applyNumberFormat="1" applyFont="1" applyFill="1" applyBorder="1" applyAlignment="1" applyProtection="1">
      <alignment horizontal="center" vertical="center" wrapText="1"/>
      <protection hidden="0" locked="1"/>
    </xf>
    <xf fontId="5" fillId="18" borderId="3" numFmtId="0" xfId="0" applyFont="1" applyFill="1" applyBorder="1" applyAlignment="1" applyProtection="1">
      <alignment horizontal="left" vertical="top" wrapText="1"/>
      <protection hidden="0" locked="1"/>
    </xf>
    <xf fontId="1" fillId="0" borderId="61" numFmtId="0" xfId="0" applyFont="1" applyBorder="1" applyAlignment="1" applyProtection="1">
      <alignment horizontal="left" vertical="center" wrapText="1"/>
      <protection hidden="0" locked="1"/>
    </xf>
    <xf fontId="1" fillId="4" borderId="47" numFmtId="175" xfId="0" applyNumberFormat="1" applyFont="1" applyFill="1" applyBorder="1" applyAlignment="1" applyProtection="1">
      <alignment horizontal="center" vertical="center" wrapText="1"/>
      <protection hidden="0" locked="0"/>
    </xf>
    <xf fontId="1" fillId="0" borderId="47" numFmtId="181" xfId="8" applyNumberFormat="1" applyFont="1" applyBorder="1" applyAlignment="1" applyProtection="1">
      <alignment horizontal="center" vertical="center" wrapText="1"/>
      <protection hidden="0" locked="1"/>
    </xf>
    <xf fontId="1" fillId="0" borderId="24" numFmtId="1" xfId="8" applyNumberFormat="1" applyFont="1" applyBorder="1" applyAlignment="1" applyProtection="1">
      <alignment horizontal="center" vertical="center" wrapText="1"/>
      <protection hidden="0" locked="1"/>
    </xf>
    <xf fontId="1" fillId="0" borderId="62" numFmtId="0" xfId="0" applyFont="1" applyBorder="1" applyAlignment="1" applyProtection="1">
      <alignment horizontal="left" vertical="center" wrapText="1"/>
      <protection hidden="0" locked="1"/>
    </xf>
    <xf fontId="1" fillId="4" borderId="51" numFmtId="175" xfId="0" applyNumberFormat="1" applyFont="1" applyFill="1" applyBorder="1" applyAlignment="1" applyProtection="1">
      <alignment horizontal="center" vertical="center" wrapText="1"/>
      <protection hidden="0" locked="0"/>
    </xf>
    <xf fontId="1" fillId="0" borderId="51" numFmtId="181" xfId="8" applyNumberFormat="1" applyFont="1" applyBorder="1" applyAlignment="1" applyProtection="1">
      <alignment horizontal="center" vertical="center" wrapText="1"/>
      <protection hidden="0" locked="1"/>
    </xf>
    <xf fontId="1" fillId="0" borderId="63" numFmtId="1" xfId="8" applyNumberFormat="1" applyFont="1" applyBorder="1" applyAlignment="1" applyProtection="1">
      <alignment horizontal="center" vertical="center" wrapText="1"/>
      <protection hidden="0" locked="1"/>
    </xf>
    <xf fontId="23" fillId="17" borderId="58" numFmtId="177" xfId="7" applyNumberFormat="1" applyFont="1" applyFill="1" applyBorder="1" applyAlignment="1" applyProtection="1">
      <alignment horizontal="center" vertical="center" wrapText="1"/>
      <protection hidden="0" locked="1"/>
    </xf>
    <xf fontId="30" fillId="6" borderId="9" numFmtId="0" xfId="0" applyFont="1" applyFill="1" applyBorder="1" applyAlignment="1" applyProtection="1">
      <alignment horizontal="center" wrapText="1"/>
      <protection hidden="0" locked="1"/>
    </xf>
    <xf fontId="11" fillId="6" borderId="9" numFmtId="0" xfId="0" applyFont="1" applyFill="1" applyBorder="1" applyAlignment="1" applyProtection="1">
      <alignment horizontal="center" wrapText="1"/>
      <protection hidden="0" locked="1"/>
    </xf>
    <xf fontId="23" fillId="6" borderId="9" numFmtId="177" xfId="7" applyNumberFormat="1" applyFont="1" applyFill="1" applyBorder="1" applyAlignment="1" applyProtection="1">
      <alignment vertical="center" wrapText="1"/>
      <protection hidden="0" locked="1"/>
    </xf>
    <xf fontId="23" fillId="6" borderId="9" numFmtId="1" xfId="7" applyNumberFormat="1" applyFont="1" applyFill="1" applyBorder="1" applyAlignment="1" applyProtection="1">
      <alignment vertical="center" wrapText="1"/>
      <protection hidden="0" locked="1"/>
    </xf>
    <xf fontId="31" fillId="6" borderId="0" numFmtId="0" xfId="0" applyFont="1" applyFill="1" applyAlignment="1" applyProtection="1">
      <alignment horizontal="center" vertical="center" wrapText="1"/>
      <protection hidden="0" locked="1"/>
    </xf>
    <xf fontId="0" fillId="6" borderId="0" numFmtId="0" xfId="0" applyFill="1" applyAlignment="1" applyProtection="1">
      <alignment horizontal="center" wrapText="1"/>
      <protection hidden="0" locked="1"/>
    </xf>
    <xf fontId="25" fillId="21" borderId="3" numFmtId="0" xfId="0" applyFont="1" applyFill="1" applyBorder="1" applyAlignment="1" applyProtection="1">
      <alignment horizontal="center" vertical="center" wrapText="1"/>
      <protection hidden="0" locked="1"/>
    </xf>
    <xf fontId="26" fillId="16" borderId="28" numFmtId="0" xfId="0" applyFont="1" applyFill="1" applyBorder="1" applyAlignment="1" applyProtection="1">
      <alignment horizontal="center" vertical="center" wrapText="1"/>
      <protection hidden="0" locked="1"/>
    </xf>
    <xf fontId="26" fillId="16" borderId="20" numFmtId="0" xfId="0" applyFont="1" applyFill="1" applyBorder="1" applyAlignment="1" applyProtection="1">
      <alignment horizontal="center" vertical="center" wrapText="1"/>
      <protection hidden="0" locked="1"/>
    </xf>
    <xf fontId="26" fillId="16" borderId="64" numFmtId="0" xfId="0" applyFont="1" applyFill="1" applyBorder="1" applyAlignment="1" applyProtection="1">
      <alignment horizontal="center" vertical="center" wrapText="1"/>
      <protection hidden="0" locked="1"/>
    </xf>
    <xf fontId="26" fillId="16" borderId="0" numFmtId="1" xfId="0" applyNumberFormat="1" applyFont="1" applyFill="1" applyAlignment="1" applyProtection="1">
      <alignment horizontal="center" vertical="center" wrapText="1"/>
      <protection hidden="0" locked="1"/>
    </xf>
    <xf fontId="23" fillId="16" borderId="64" numFmtId="0" xfId="0" applyFont="1" applyFill="1" applyBorder="1" applyAlignment="1" applyProtection="1">
      <alignment horizontal="center" vertical="center" wrapText="1"/>
      <protection hidden="0" locked="1"/>
    </xf>
    <xf fontId="32" fillId="0" borderId="14" numFmtId="0" xfId="0" applyFont="1" applyBorder="1" applyAlignment="1" applyProtection="1">
      <alignment horizontal="center" vertical="center" wrapText="1"/>
      <protection hidden="0" locked="1"/>
    </xf>
    <xf fontId="1" fillId="0" borderId="15" numFmtId="182" xfId="0" applyNumberFormat="1" applyFont="1" applyBorder="1" applyAlignment="1" applyProtection="1">
      <alignment vertical="center" wrapText="1"/>
      <protection hidden="0" locked="1"/>
    </xf>
    <xf fontId="1" fillId="4" borderId="15" numFmtId="175" xfId="0" applyNumberFormat="1" applyFont="1" applyFill="1" applyBorder="1" applyAlignment="1" applyProtection="1">
      <alignment wrapText="1"/>
      <protection hidden="0" locked="0"/>
    </xf>
    <xf fontId="1" fillId="0" borderId="20" numFmtId="182" xfId="0" applyNumberFormat="1" applyFont="1" applyBorder="1" applyAlignment="1" applyProtection="1">
      <alignment vertical="center" wrapText="1"/>
      <protection hidden="0" locked="1"/>
    </xf>
    <xf fontId="1" fillId="0" borderId="17" numFmtId="183" xfId="8" applyNumberFormat="1" applyFont="1" applyBorder="1" applyAlignment="1" applyProtection="1">
      <alignment horizontal="center" vertical="center" wrapText="1"/>
      <protection hidden="0" locked="1"/>
    </xf>
    <xf fontId="1" fillId="0" borderId="54" numFmtId="176" xfId="7" applyNumberFormat="1" applyFont="1" applyBorder="1" applyAlignment="1" applyProtection="1">
      <alignment horizontal="center" vertical="center" wrapText="1"/>
      <protection hidden="0" locked="1"/>
    </xf>
    <xf fontId="23" fillId="7" borderId="15" numFmtId="182" xfId="7" applyNumberFormat="1" applyFont="1" applyFill="1" applyBorder="1" applyAlignment="1" applyProtection="1">
      <alignment vertical="center" wrapText="1"/>
      <protection hidden="0" locked="1"/>
    </xf>
    <xf fontId="1" fillId="17" borderId="33" numFmtId="184" xfId="7" applyNumberFormat="1" applyFont="1" applyFill="1" applyBorder="1" applyAlignment="1" applyProtection="1">
      <alignment vertical="center" wrapText="1"/>
      <protection hidden="0" locked="1"/>
    </xf>
    <xf fontId="0" fillId="6" borderId="45" numFmtId="0" xfId="0" applyFill="1" applyBorder="1" applyAlignment="1" applyProtection="1">
      <alignment wrapText="1"/>
      <protection hidden="0" locked="1"/>
    </xf>
    <xf fontId="5" fillId="18" borderId="3" numFmtId="0" xfId="0" applyFont="1" applyFill="1" applyBorder="1" applyAlignment="1" applyProtection="1">
      <alignment horizontal="center" vertical="center" wrapText="1"/>
      <protection hidden="0" locked="1"/>
    </xf>
    <xf fontId="32" fillId="0" borderId="19" numFmtId="0" xfId="0" applyFont="1" applyBorder="1" applyAlignment="1" applyProtection="1">
      <alignment horizontal="center" vertical="center" wrapText="1"/>
      <protection hidden="0" locked="1"/>
    </xf>
    <xf fontId="1" fillId="0" borderId="20" numFmtId="182" xfId="7" applyNumberFormat="1" applyFont="1" applyBorder="1" applyAlignment="1" applyProtection="1">
      <alignment vertical="center" wrapText="1"/>
      <protection hidden="0" locked="1"/>
    </xf>
    <xf fontId="1" fillId="4" borderId="20" numFmtId="175" xfId="0" applyNumberFormat="1" applyFont="1" applyFill="1" applyBorder="1" applyAlignment="1" applyProtection="1">
      <alignment wrapText="1"/>
      <protection hidden="0" locked="0"/>
    </xf>
    <xf fontId="1" fillId="0" borderId="47" numFmtId="183" xfId="8" applyNumberFormat="1" applyFont="1" applyBorder="1" applyAlignment="1" applyProtection="1">
      <alignment horizontal="center" vertical="center" wrapText="1"/>
      <protection hidden="0" locked="1"/>
    </xf>
    <xf fontId="23" fillId="7" borderId="20" numFmtId="185" xfId="7" applyNumberFormat="1" applyFont="1" applyFill="1" applyBorder="1" applyAlignment="1" applyProtection="1">
      <alignment vertical="center" wrapText="1"/>
      <protection hidden="0" locked="1"/>
    </xf>
    <xf fontId="1" fillId="17" borderId="30" numFmtId="184" xfId="7" applyNumberFormat="1" applyFont="1" applyFill="1" applyBorder="1" applyAlignment="1" applyProtection="1">
      <alignment vertical="center" wrapText="1"/>
      <protection hidden="0" locked="1"/>
    </xf>
    <xf fontId="23" fillId="7" borderId="20" numFmtId="182" xfId="7" applyNumberFormat="1" applyFont="1" applyFill="1" applyBorder="1" applyAlignment="1" applyProtection="1">
      <alignment vertical="center" wrapText="1"/>
      <protection hidden="0" locked="1"/>
    </xf>
    <xf fontId="32" fillId="0" borderId="48" numFmtId="0" xfId="0" applyFont="1" applyBorder="1" applyAlignment="1" applyProtection="1">
      <alignment horizontal="center" vertical="center" wrapText="1"/>
      <protection hidden="0" locked="1"/>
    </xf>
    <xf fontId="1" fillId="4" borderId="49" numFmtId="175" xfId="0" applyNumberFormat="1" applyFont="1" applyFill="1" applyBorder="1" applyAlignment="1" applyProtection="1">
      <alignment wrapText="1"/>
      <protection hidden="0" locked="0"/>
    </xf>
    <xf fontId="1" fillId="0" borderId="20" numFmtId="1" xfId="7" applyNumberFormat="1" applyFont="1" applyBorder="1" applyAlignment="1" applyProtection="1">
      <alignment vertical="center" wrapText="1"/>
      <protection hidden="0" locked="1"/>
    </xf>
    <xf fontId="1" fillId="0" borderId="51" numFmtId="183" xfId="8" applyNumberFormat="1" applyFont="1" applyBorder="1" applyAlignment="1" applyProtection="1">
      <alignment horizontal="center" vertical="center" wrapText="1"/>
      <protection hidden="0" locked="1"/>
    </xf>
    <xf fontId="1" fillId="0" borderId="52" numFmtId="1" xfId="8" applyNumberFormat="1" applyFont="1" applyBorder="1" applyAlignment="1" applyProtection="1">
      <alignment horizontal="center" vertical="center" wrapText="1"/>
      <protection hidden="0" locked="1"/>
    </xf>
    <xf fontId="29" fillId="7" borderId="49" numFmtId="182" xfId="7" applyNumberFormat="1" applyFont="1" applyFill="1" applyBorder="1" applyAlignment="1" applyProtection="0">
      <alignment vertical="center" wrapText="1"/>
      <protection hidden="0" locked="1"/>
    </xf>
    <xf fontId="1" fillId="17" borderId="53" numFmtId="184" xfId="7" applyNumberFormat="1" applyFont="1" applyFill="1" applyBorder="1" applyAlignment="1" applyProtection="1">
      <alignment vertical="center" wrapText="1"/>
      <protection hidden="0" locked="1"/>
    </xf>
    <xf fontId="33" fillId="6" borderId="0" numFmtId="0" xfId="0" applyFont="1" applyFill="1" applyAlignment="1" applyProtection="1">
      <alignment horizontal="center" vertical="center" wrapText="1"/>
      <protection hidden="0" locked="1"/>
    </xf>
    <xf fontId="31" fillId="6" borderId="0" numFmtId="177" xfId="0" applyNumberFormat="1" applyFont="1" applyFill="1" applyAlignment="1" applyProtection="1">
      <alignment horizontal="center" vertical="center" wrapText="1"/>
      <protection hidden="0" locked="1"/>
    </xf>
    <xf fontId="25" fillId="22" borderId="65" numFmtId="0" xfId="0" applyFont="1" applyFill="1" applyBorder="1" applyAlignment="1" applyProtection="1">
      <alignment horizontal="center" vertical="center" wrapText="1"/>
      <protection hidden="0" locked="1"/>
    </xf>
    <xf fontId="26" fillId="16" borderId="11" numFmtId="0" xfId="0" applyFont="1" applyFill="1" applyBorder="1" applyAlignment="1" applyProtection="1">
      <alignment horizontal="center" vertical="center" wrapText="1"/>
      <protection hidden="0" locked="1"/>
    </xf>
    <xf fontId="26" fillId="16" borderId="29" numFmtId="0" xfId="0" applyFont="1" applyFill="1" applyBorder="1" applyAlignment="1" applyProtection="1">
      <alignment horizontal="center" vertical="center" wrapText="1"/>
      <protection hidden="0" locked="1"/>
    </xf>
    <xf fontId="26" fillId="16" borderId="56" numFmtId="0" xfId="0" applyFont="1" applyFill="1" applyBorder="1" applyAlignment="1" applyProtection="1">
      <alignment horizontal="center" vertical="center" wrapText="1"/>
      <protection hidden="0" locked="1"/>
    </xf>
    <xf fontId="26" fillId="16" borderId="56" numFmtId="1" xfId="0" applyNumberFormat="1" applyFont="1" applyFill="1" applyBorder="1" applyAlignment="1" applyProtection="1">
      <alignment horizontal="center" vertical="center" wrapText="1"/>
      <protection hidden="0" locked="1"/>
    </xf>
    <xf fontId="23" fillId="16" borderId="66" numFmtId="0" xfId="0" applyFont="1" applyFill="1" applyBorder="1" applyAlignment="1" applyProtection="1">
      <alignment horizontal="center" vertical="center" wrapText="1"/>
      <protection hidden="0" locked="1"/>
    </xf>
    <xf fontId="1" fillId="0" borderId="67" numFmtId="0" xfId="0" applyFont="1" applyBorder="1" applyAlignment="1" applyProtection="1">
      <alignment horizontal="center" vertical="center" wrapText="1"/>
      <protection hidden="0" locked="1"/>
    </xf>
    <xf fontId="1" fillId="4" borderId="68" numFmtId="180" xfId="0" applyNumberFormat="1" applyFont="1" applyFill="1" applyBorder="1" applyAlignment="1" applyProtection="1">
      <alignment horizontal="center" vertical="center" wrapText="1"/>
      <protection hidden="0" locked="0"/>
    </xf>
    <xf fontId="1" fillId="0" borderId="44" numFmtId="183" xfId="8" applyNumberFormat="1" applyFont="1" applyBorder="1" applyAlignment="1" applyProtection="1">
      <alignment horizontal="center" vertical="center" wrapText="1"/>
      <protection hidden="0" locked="1"/>
    </xf>
    <xf fontId="1" fillId="0" borderId="12" numFmtId="1" xfId="8" applyNumberFormat="1" applyFont="1" applyBorder="1" applyAlignment="1" applyProtection="1">
      <alignment horizontal="center" vertical="center" wrapText="1"/>
      <protection hidden="0" locked="1"/>
    </xf>
    <xf fontId="23" fillId="7" borderId="8" numFmtId="176" xfId="7" applyNumberFormat="1" applyFont="1" applyFill="1" applyBorder="1" applyAlignment="1" applyProtection="1">
      <alignment horizontal="center" vertical="center" wrapText="1"/>
      <protection hidden="0" locked="1"/>
    </xf>
    <xf fontId="23" fillId="17" borderId="8" numFmtId="177" xfId="7" applyNumberFormat="1" applyFont="1" applyFill="1" applyBorder="1" applyAlignment="1" applyProtection="1">
      <alignment horizontal="center" vertical="center" wrapText="1"/>
      <protection hidden="0" locked="1"/>
    </xf>
    <xf fontId="1" fillId="0" borderId="45" numFmtId="1" xfId="8" applyNumberFormat="1" applyFont="1" applyBorder="1" applyAlignment="1" applyProtection="1">
      <alignment horizontal="center" vertical="center" wrapText="1"/>
      <protection hidden="0" locked="1"/>
    </xf>
    <xf fontId="1" fillId="0" borderId="56" numFmtId="1" xfId="8" applyNumberFormat="1" applyFont="1" applyBorder="1" applyAlignment="1" applyProtection="1">
      <alignment horizontal="center" vertical="center" wrapText="1"/>
      <protection hidden="0" locked="1"/>
    </xf>
    <xf fontId="11" fillId="6" borderId="0" numFmtId="177" xfId="0" applyNumberFormat="1" applyFont="1" applyFill="1" applyAlignment="1" applyProtection="1">
      <alignment wrapText="1"/>
      <protection hidden="0" locked="1"/>
    </xf>
    <xf fontId="25" fillId="23" borderId="3" numFmtId="0" xfId="0" applyFont="1" applyFill="1" applyBorder="1" applyAlignment="1" applyProtection="1">
      <alignment horizontal="center" vertical="center" wrapText="1"/>
      <protection hidden="0" locked="1"/>
    </xf>
    <xf fontId="25" fillId="16" borderId="41" numFmtId="0" xfId="0" applyFont="1" applyFill="1" applyBorder="1" applyAlignment="1" applyProtection="1">
      <alignment horizontal="center" vertical="center" wrapText="1"/>
      <protection hidden="0" locked="1"/>
    </xf>
    <xf fontId="26" fillId="16" borderId="41" numFmtId="1" xfId="0" applyNumberFormat="1" applyFont="1" applyFill="1" applyBorder="1" applyAlignment="1" applyProtection="1">
      <alignment horizontal="center" vertical="center" wrapText="1"/>
      <protection hidden="0" locked="1"/>
    </xf>
    <xf fontId="23" fillId="16" borderId="29" numFmtId="0" xfId="0" applyFont="1" applyFill="1" applyBorder="1" applyAlignment="1" applyProtection="1">
      <alignment horizontal="center" vertical="center" wrapText="1"/>
      <protection hidden="0" locked="1"/>
    </xf>
    <xf fontId="0" fillId="2" borderId="28" numFmtId="0" xfId="0" applyFill="1" applyBorder="1" applyAlignment="1" applyProtection="1">
      <alignment horizontal="center" vertical="center" wrapText="1"/>
      <protection hidden="0" locked="1"/>
    </xf>
    <xf fontId="0" fillId="2" borderId="0" numFmtId="0" xfId="0" applyFill="1" applyAlignment="1" applyProtection="1">
      <alignment horizontal="center" vertical="center" wrapText="1"/>
      <protection hidden="0" locked="1"/>
    </xf>
    <xf fontId="0" fillId="2" borderId="45" numFmtId="0" xfId="0" applyFill="1" applyBorder="1" applyAlignment="1" applyProtection="1">
      <alignment horizontal="center" vertical="center" wrapText="1"/>
      <protection hidden="0" locked="1"/>
    </xf>
    <xf fontId="1" fillId="0" borderId="15" numFmtId="178" xfId="7" applyNumberFormat="1" applyFont="1" applyBorder="1" applyAlignment="1" applyProtection="1">
      <alignment wrapText="1"/>
      <protection hidden="0" locked="1"/>
    </xf>
    <xf fontId="1" fillId="0" borderId="15" numFmtId="175" xfId="7" applyNumberFormat="1" applyFont="1" applyBorder="1" applyAlignment="1" applyProtection="1">
      <alignment wrapText="1"/>
      <protection hidden="0" locked="1"/>
    </xf>
    <xf fontId="1" fillId="0" borderId="33" numFmtId="178" xfId="7" applyNumberFormat="1" applyFont="1" applyBorder="1" applyAlignment="1" applyProtection="1">
      <alignment wrapText="1"/>
      <protection hidden="0" locked="1"/>
    </xf>
    <xf fontId="1" fillId="0" borderId="18" numFmtId="183" xfId="8" applyNumberFormat="1" applyFont="1" applyBorder="1" applyAlignment="1" applyProtection="1">
      <alignment horizontal="center" wrapText="1"/>
      <protection hidden="0" locked="1"/>
    </xf>
    <xf fontId="1" fillId="0" borderId="20" numFmtId="178" xfId="7" applyNumberFormat="1" applyFont="1" applyBorder="1" applyAlignment="1" applyProtection="1">
      <alignment wrapText="1"/>
      <protection hidden="0" locked="1"/>
    </xf>
    <xf fontId="1" fillId="0" borderId="20" numFmtId="175" xfId="7" applyNumberFormat="1" applyFont="1" applyBorder="1" applyAlignment="1" applyProtection="1">
      <alignment wrapText="1"/>
      <protection hidden="0" locked="1"/>
    </xf>
    <xf fontId="1" fillId="0" borderId="30" numFmtId="178" xfId="7" applyNumberFormat="1" applyFont="1" applyBorder="1" applyAlignment="1" applyProtection="1">
      <alignment wrapText="1"/>
      <protection hidden="0" locked="1"/>
    </xf>
    <xf fontId="1" fillId="0" borderId="22" numFmtId="183" xfId="8" applyNumberFormat="1" applyFont="1" applyBorder="1" applyAlignment="1" applyProtection="1">
      <alignment horizontal="center" wrapText="1"/>
      <protection hidden="0" locked="1"/>
    </xf>
    <xf fontId="1" fillId="0" borderId="49" numFmtId="175" xfId="7" applyNumberFormat="1" applyFont="1" applyBorder="1" applyAlignment="1" applyProtection="1">
      <alignment wrapText="1"/>
      <protection hidden="0" locked="1"/>
    </xf>
    <xf fontId="1" fillId="0" borderId="53" numFmtId="0" xfId="0" applyFont="1" applyBorder="1" applyAlignment="1" applyProtection="1">
      <alignment wrapText="1"/>
      <protection hidden="0" locked="1"/>
    </xf>
    <xf fontId="1" fillId="0" borderId="69" numFmtId="169" xfId="8" applyNumberFormat="1" applyFont="1" applyBorder="1" applyAlignment="1" applyProtection="1">
      <alignment horizontal="center" wrapText="1"/>
      <protection hidden="0" locked="1"/>
    </xf>
    <xf fontId="1" fillId="0" borderId="52" numFmtId="1" xfId="8" applyNumberFormat="1" applyFont="1" applyBorder="1" applyAlignment="1" applyProtection="1">
      <alignment horizontal="center" wrapText="1"/>
      <protection hidden="0" locked="1"/>
    </xf>
    <xf fontId="25" fillId="24" borderId="3" numFmtId="0" xfId="0" applyFont="1" applyFill="1" applyBorder="1" applyAlignment="1" applyProtection="1">
      <alignment horizontal="center" vertical="center" wrapText="1"/>
      <protection hidden="0" locked="1"/>
    </xf>
    <xf fontId="15" fillId="2" borderId="3" numFmtId="49" xfId="0" applyNumberFormat="1" applyFont="1" applyFill="1" applyBorder="1" applyAlignment="1" applyProtection="1">
      <alignment horizontal="center" vertical="center" wrapText="1"/>
      <protection hidden="0" locked="1"/>
    </xf>
    <xf fontId="34" fillId="16" borderId="56" numFmtId="0" xfId="0" applyFont="1" applyFill="1" applyBorder="1" applyAlignment="1" applyProtection="1">
      <alignment horizontal="center" vertical="center" wrapText="1"/>
      <protection hidden="0" locked="1"/>
    </xf>
    <xf fontId="23" fillId="16" borderId="56" numFmtId="0" xfId="0" applyFont="1" applyFill="1" applyBorder="1" applyAlignment="1" applyProtection="1">
      <alignment horizontal="center" vertical="center" wrapText="1"/>
      <protection hidden="0" locked="1"/>
    </xf>
    <xf fontId="23" fillId="0" borderId="70" numFmtId="0" xfId="0" applyFont="1" applyBorder="1" applyAlignment="1" applyProtection="1">
      <alignment horizontal="center" vertical="center" wrapText="1"/>
      <protection hidden="0" locked="1"/>
    </xf>
    <xf fontId="1" fillId="4" borderId="71" numFmtId="180" xfId="0" applyNumberFormat="1" applyFont="1" applyFill="1" applyBorder="1" applyAlignment="1" applyProtection="1">
      <alignment horizontal="center" vertical="center" wrapText="1"/>
      <protection hidden="0" locked="0"/>
    </xf>
    <xf fontId="1" fillId="0" borderId="2" numFmtId="183" xfId="8" applyNumberFormat="1" applyFont="1" applyBorder="1" applyAlignment="1" applyProtection="1">
      <alignment horizontal="center" vertical="center" wrapText="1"/>
      <protection hidden="0" locked="1"/>
    </xf>
    <xf fontId="1" fillId="0" borderId="72" numFmtId="1" xfId="8" applyNumberFormat="1" applyFont="1" applyBorder="1" applyAlignment="1" applyProtection="1">
      <alignment horizontal="center" vertical="center" wrapText="1"/>
      <protection hidden="0" locked="1"/>
    </xf>
    <xf fontId="11" fillId="6" borderId="0" numFmtId="0" xfId="0" applyFont="1" applyFill="1" applyAlignment="1" applyProtection="1">
      <alignment wrapText="1"/>
      <protection hidden="0" locked="1"/>
    </xf>
    <xf fontId="11" fillId="6" borderId="0" numFmtId="1" xfId="0" applyNumberFormat="1" applyFont="1" applyFill="1" applyAlignment="1" applyProtection="1">
      <alignment wrapText="1"/>
      <protection hidden="0" locked="1"/>
    </xf>
    <xf fontId="34" fillId="25" borderId="3" numFmtId="0" xfId="0" applyFont="1" applyFill="1" applyBorder="1" applyAlignment="1" applyProtection="1">
      <alignment horizontal="center" vertical="center" wrapText="1"/>
      <protection hidden="0" locked="1"/>
    </xf>
    <xf fontId="25" fillId="16" borderId="12" numFmtId="0" xfId="0" applyFont="1" applyFill="1" applyBorder="1" applyAlignment="1" applyProtection="1">
      <alignment horizontal="center" vertical="center" wrapText="1"/>
      <protection hidden="0" locked="1"/>
    </xf>
    <xf fontId="23" fillId="16" borderId="12" numFmtId="0" xfId="0" applyFont="1" applyFill="1" applyBorder="1" applyAlignment="1" applyProtection="1">
      <alignment vertical="center" wrapText="1"/>
      <protection hidden="0" locked="1"/>
    </xf>
    <xf fontId="1" fillId="0" borderId="15" numFmtId="0" xfId="0" applyFont="1" applyBorder="1" applyAlignment="1" applyProtection="1">
      <alignment wrapText="1"/>
      <protection hidden="0" locked="1"/>
    </xf>
    <xf fontId="1" fillId="0" borderId="73" numFmtId="1" xfId="7" applyNumberFormat="1" applyFont="1" applyBorder="1" applyAlignment="1" applyProtection="1">
      <alignment horizontal="center" vertical="center" wrapText="1"/>
      <protection hidden="0" locked="1"/>
    </xf>
    <xf fontId="23" fillId="7" borderId="74" numFmtId="176" xfId="7" applyNumberFormat="1" applyFont="1" applyFill="1" applyBorder="1" applyAlignment="1" applyProtection="1">
      <alignment wrapText="1"/>
      <protection hidden="0" locked="1"/>
    </xf>
    <xf fontId="1" fillId="0" borderId="75" numFmtId="1" xfId="7" applyNumberFormat="1" applyFont="1" applyBorder="1" applyAlignment="1" applyProtection="1">
      <alignment horizontal="center" vertical="center" wrapText="1"/>
      <protection hidden="0" locked="1"/>
    </xf>
    <xf fontId="23" fillId="7" borderId="76" numFmtId="176" xfId="7" applyNumberFormat="1" applyFont="1" applyFill="1" applyBorder="1" applyAlignment="1" applyProtection="1">
      <alignment wrapText="1"/>
      <protection hidden="0" locked="1"/>
    </xf>
    <xf fontId="1" fillId="0" borderId="50" numFmtId="0" xfId="0" applyFont="1" applyBorder="1" applyAlignment="1" applyProtection="1">
      <alignment wrapText="1"/>
      <protection hidden="0" locked="1"/>
    </xf>
    <xf fontId="1" fillId="0" borderId="77" numFmtId="1" xfId="8" applyNumberFormat="1" applyFont="1" applyBorder="1" applyAlignment="1" applyProtection="1">
      <alignment horizontal="center" wrapText="1"/>
      <protection hidden="0" locked="1"/>
    </xf>
    <xf fontId="23" fillId="7" borderId="78" numFmtId="176" xfId="7" applyNumberFormat="1" applyFont="1" applyFill="1" applyBorder="1" applyAlignment="1" applyProtection="1">
      <alignment wrapText="1"/>
      <protection hidden="0" locked="1"/>
    </xf>
    <xf fontId="0" fillId="6" borderId="0" numFmtId="1" xfId="0" applyNumberFormat="1" applyFill="1" applyAlignment="1" applyProtection="1">
      <alignment wrapText="1"/>
      <protection hidden="0" locked="0"/>
    </xf>
    <xf fontId="0" fillId="0" borderId="0" numFmtId="186" xfId="0" applyNumberFormat="1" applyAlignment="1" applyProtection="1">
      <alignment wrapText="1"/>
      <protection hidden="0" locked="0"/>
    </xf>
    <xf fontId="35" fillId="0" borderId="0" numFmtId="1" xfId="0" applyNumberFormat="1" applyFont="1" applyProtection="0">
      <protection hidden="0" locked="1"/>
    </xf>
    <xf fontId="36" fillId="0" borderId="0" numFmtId="3" xfId="0" applyNumberFormat="1" applyFont="1" applyProtection="0">
      <protection hidden="0" locked="1"/>
    </xf>
    <xf fontId="16" fillId="0" borderId="0" numFmtId="0" xfId="0" applyFont="1" applyAlignment="1" applyProtection="1">
      <alignment horizontal="center" vertical="center"/>
      <protection hidden="0" locked="0"/>
    </xf>
    <xf fontId="31" fillId="0" borderId="0" numFmtId="0" xfId="0" applyFont="1" applyAlignment="1" applyProtection="1">
      <alignment horizontal="center" vertical="center"/>
      <protection hidden="0" locked="0"/>
    </xf>
    <xf fontId="0" fillId="0" borderId="0" numFmtId="168" xfId="0" applyNumberFormat="1" applyAlignment="1" applyProtection="1">
      <alignment horizontal="center" vertical="center"/>
      <protection hidden="0" locked="0"/>
    </xf>
    <xf fontId="37" fillId="6" borderId="0" numFmtId="0" xfId="0" applyFont="1" applyFill="1" applyAlignment="1" applyProtection="1">
      <alignment horizontal="left" vertical="center"/>
      <protection hidden="0" locked="1"/>
    </xf>
    <xf fontId="16" fillId="6" borderId="0" numFmtId="0" xfId="0" applyFont="1" applyFill="1" applyAlignment="1" applyProtection="1">
      <alignment horizontal="center" vertical="center"/>
      <protection hidden="0" locked="1"/>
    </xf>
    <xf fontId="16" fillId="6" borderId="0" numFmtId="0" xfId="0" applyFont="1" applyFill="1" applyAlignment="1" applyProtection="1">
      <alignment vertical="center" wrapText="1"/>
      <protection hidden="0" locked="1"/>
    </xf>
    <xf fontId="38" fillId="26" borderId="79" numFmtId="0" xfId="0" applyFont="1" applyFill="1" applyBorder="1" applyAlignment="1" applyProtection="1">
      <alignment horizontal="center" vertical="center"/>
      <protection hidden="0" locked="1"/>
    </xf>
    <xf fontId="28" fillId="8" borderId="3" numFmtId="0" xfId="0" applyFont="1" applyFill="1" applyBorder="1" applyAlignment="1" applyProtection="1">
      <alignment horizontal="center" vertical="center" wrapText="1"/>
      <protection hidden="0" locked="1"/>
    </xf>
    <xf fontId="16" fillId="6" borderId="0" numFmtId="0" xfId="0" applyFont="1" applyFill="1" applyAlignment="1" applyProtection="1">
      <alignment horizontal="center" vertical="center" wrapText="1"/>
      <protection hidden="0" locked="1"/>
    </xf>
    <xf fontId="17" fillId="26" borderId="80" numFmtId="0" xfId="0" applyFont="1" applyFill="1" applyBorder="1" applyAlignment="1" applyProtection="1">
      <alignment horizontal="center" vertical="center" wrapText="1"/>
      <protection hidden="0" locked="1"/>
    </xf>
    <xf fontId="0" fillId="26" borderId="81" numFmtId="0" xfId="0" applyFill="1" applyBorder="1" applyAlignment="1" applyProtection="1">
      <alignment horizontal="center" vertical="center" wrapText="1"/>
      <protection hidden="0" locked="1"/>
    </xf>
    <xf fontId="15" fillId="8" borderId="82" numFmtId="183" xfId="0" applyNumberFormat="1" applyFont="1" applyFill="1" applyBorder="1" applyAlignment="1" applyProtection="1">
      <alignment horizontal="center" vertical="center"/>
      <protection hidden="0" locked="0"/>
    </xf>
    <xf fontId="39" fillId="27" borderId="83" numFmtId="0" xfId="0" applyFont="1" applyFill="1" applyBorder="1" applyAlignment="1" applyProtection="1">
      <alignment horizontal="center" vertical="center"/>
      <protection hidden="0" locked="1"/>
    </xf>
    <xf fontId="16" fillId="27" borderId="84" numFmtId="183" xfId="0" applyNumberFormat="1" applyFont="1" applyFill="1" applyBorder="1" applyAlignment="1" applyProtection="1">
      <alignment horizontal="center" vertical="center"/>
      <protection hidden="0" locked="1"/>
    </xf>
    <xf fontId="40" fillId="27" borderId="2" numFmtId="168" xfId="0" applyNumberFormat="1" applyFont="1" applyFill="1" applyBorder="1" applyAlignment="1" applyProtection="1">
      <alignment horizontal="center" vertical="center"/>
      <protection hidden="0" locked="1"/>
    </xf>
    <xf fontId="0" fillId="6" borderId="75" numFmtId="0" xfId="0" applyFill="1" applyBorder="1" applyAlignment="1" applyProtection="1">
      <alignment horizontal="center" vertical="center"/>
      <protection hidden="0" locked="0"/>
    </xf>
    <xf fontId="39" fillId="28" borderId="2" numFmtId="168" xfId="0" applyNumberFormat="1" applyFont="1" applyFill="1" applyBorder="1" applyAlignment="1" applyProtection="1">
      <alignment horizontal="center" vertical="center" wrapText="1"/>
      <protection hidden="0" locked="1"/>
    </xf>
    <xf fontId="41" fillId="8" borderId="56" numFmtId="168" xfId="0" applyNumberFormat="1" applyFont="1" applyFill="1" applyBorder="1" applyAlignment="1" applyProtection="1">
      <alignment horizontal="center" vertical="center"/>
      <protection hidden="0" locked="1"/>
    </xf>
    <xf fontId="39" fillId="29" borderId="83" numFmtId="0" xfId="0" applyFont="1" applyFill="1" applyBorder="1" applyAlignment="1" applyProtection="1">
      <alignment horizontal="center" vertical="center"/>
      <protection hidden="0" locked="1"/>
    </xf>
    <xf fontId="16" fillId="29" borderId="77" numFmtId="183" xfId="0" applyNumberFormat="1" applyFont="1" applyFill="1" applyBorder="1" applyAlignment="1" applyProtection="1">
      <alignment horizontal="center" vertical="center"/>
      <protection hidden="0" locked="1"/>
    </xf>
    <xf fontId="42" fillId="29" borderId="80" numFmtId="168" xfId="0" applyNumberFormat="1" applyFont="1" applyFill="1" applyBorder="1" applyAlignment="1" applyProtection="1">
      <alignment horizontal="center" vertical="center"/>
      <protection hidden="0" locked="1"/>
    </xf>
    <xf fontId="0" fillId="26" borderId="85" numFmtId="0" xfId="0" applyFill="1" applyBorder="1" applyAlignment="1" applyProtection="1">
      <alignment horizontal="center" vertical="center" wrapText="1"/>
      <protection hidden="0" locked="1"/>
    </xf>
    <xf fontId="16" fillId="27" borderId="13" numFmtId="183" xfId="0" applyNumberFormat="1" applyFont="1" applyFill="1" applyBorder="1" applyAlignment="1" applyProtection="1">
      <alignment horizontal="center" vertical="center"/>
      <protection hidden="0" locked="1"/>
    </xf>
    <xf fontId="43" fillId="6" borderId="0" numFmtId="0" xfId="0" applyFont="1" applyFill="1" applyAlignment="1" applyProtection="1">
      <alignment vertical="center" wrapText="1"/>
      <protection hidden="0" locked="1"/>
    </xf>
    <xf fontId="12" fillId="26" borderId="80" numFmtId="0" xfId="0" applyFont="1" applyFill="1" applyBorder="1" applyAlignment="1" applyProtection="1">
      <alignment horizontal="center" vertical="center" wrapText="1"/>
      <protection hidden="0" locked="1"/>
    </xf>
    <xf fontId="44" fillId="6" borderId="0" numFmtId="168" xfId="0" applyNumberFormat="1" applyFont="1" applyFill="1" applyAlignment="1" applyProtection="1">
      <alignment vertical="center" wrapText="1"/>
      <protection hidden="0" locked="1"/>
    </xf>
    <xf fontId="43" fillId="6" borderId="86" numFmtId="0" xfId="0" applyFont="1" applyFill="1" applyBorder="1" applyAlignment="1" applyProtection="1">
      <alignment vertical="center" wrapText="1"/>
      <protection hidden="0" locked="1"/>
    </xf>
    <xf fontId="0" fillId="26" borderId="87" numFmtId="0" xfId="0" applyFill="1" applyBorder="1" applyAlignment="1" applyProtection="1">
      <alignment horizontal="center" vertical="center" wrapText="1"/>
      <protection hidden="0" locked="1"/>
    </xf>
    <xf fontId="0" fillId="26" borderId="88" numFmtId="183" xfId="0" applyNumberFormat="1" applyFill="1" applyBorder="1" applyAlignment="1" applyProtection="1">
      <alignment horizontal="center" vertical="center"/>
      <protection hidden="0" locked="1"/>
    </xf>
    <xf fontId="0" fillId="26" borderId="78" numFmtId="0" xfId="0" applyFill="1" applyBorder="1" applyAlignment="1" applyProtection="1">
      <alignment horizontal="center" vertical="center" wrapText="1"/>
      <protection hidden="0" locked="1"/>
    </xf>
    <xf fontId="45" fillId="8" borderId="2" numFmtId="168" xfId="0" applyNumberFormat="1" applyFont="1" applyFill="1" applyBorder="1" applyAlignment="1" applyProtection="1">
      <alignment horizontal="center" vertical="center"/>
      <protection hidden="0" locked="1"/>
    </xf>
    <xf fontId="0" fillId="6" borderId="0" numFmtId="0" xfId="0" applyFill="1" applyAlignment="1" applyProtection="1">
      <alignment horizontal="center" vertical="center" wrapText="1"/>
      <protection hidden="0" locked="1"/>
    </xf>
    <xf fontId="0" fillId="6" borderId="0" numFmtId="183" xfId="0" applyNumberFormat="1" applyFill="1" applyAlignment="1" applyProtection="1">
      <alignment horizontal="center" vertical="center"/>
      <protection hidden="0" locked="1"/>
    </xf>
    <xf fontId="41" fillId="8" borderId="39" numFmtId="168" xfId="0" applyNumberFormat="1" applyFont="1" applyFill="1" applyBorder="1" applyAlignment="1" applyProtection="1">
      <alignment horizontal="center" vertical="center"/>
      <protection hidden="0" locked="1"/>
    </xf>
    <xf fontId="46" fillId="6" borderId="0" numFmtId="0" xfId="0" applyFont="1" applyFill="1" applyAlignment="1" applyProtection="1">
      <alignment horizontal="left" vertical="center"/>
      <protection hidden="0" locked="0"/>
    </xf>
    <xf fontId="0" fillId="0" borderId="89" numFmtId="0" xfId="0" applyBorder="1" applyAlignment="1" applyProtection="1">
      <alignment horizontal="center" vertical="center" wrapText="1"/>
      <protection hidden="0" locked="0"/>
    </xf>
    <xf fontId="0" fillId="0" borderId="90" numFmtId="183" xfId="0" applyNumberFormat="1" applyBorder="1" applyAlignment="1" applyProtection="1">
      <alignment horizontal="center" vertical="center"/>
      <protection hidden="0" locked="0"/>
    </xf>
    <xf fontId="0" fillId="9" borderId="91" numFmtId="168" xfId="0" applyNumberFormat="1" applyFill="1" applyBorder="1" applyAlignment="1" applyProtection="1">
      <alignment horizontal="center" vertical="center"/>
      <protection hidden="0" locked="0"/>
    </xf>
    <xf fontId="0" fillId="6" borderId="86" numFmtId="0" xfId="0" applyFill="1" applyBorder="1" applyAlignment="1" applyProtection="1">
      <alignment horizontal="center" vertical="center"/>
      <protection hidden="0" locked="0"/>
    </xf>
    <xf fontId="0" fillId="6" borderId="92" numFmtId="0" xfId="0" applyFill="1" applyBorder="1" applyAlignment="1" applyProtection="1">
      <alignment horizontal="center" vertical="center"/>
      <protection hidden="0" locked="0"/>
    </xf>
    <xf fontId="0" fillId="6" borderId="2" numFmtId="0" xfId="0" applyFill="1" applyBorder="1" applyAlignment="1" applyProtection="1">
      <alignment horizontal="center" vertical="center"/>
      <protection hidden="0" locked="0"/>
    </xf>
    <xf fontId="0" fillId="6" borderId="2" numFmtId="183" xfId="0" applyNumberFormat="1" applyFill="1" applyBorder="1" applyAlignment="1" applyProtection="1">
      <alignment horizontal="center" vertical="center"/>
      <protection hidden="0" locked="0"/>
    </xf>
    <xf fontId="0" fillId="6" borderId="80" numFmtId="0" xfId="0" applyFill="1" applyBorder="1" applyAlignment="1" applyProtection="1">
      <alignment horizontal="center" vertical="center" wrapText="1"/>
      <protection hidden="0" locked="0"/>
    </xf>
    <xf fontId="0" fillId="6" borderId="86" numFmtId="168" xfId="0" applyNumberFormat="1" applyFill="1" applyBorder="1" applyAlignment="1" applyProtection="1">
      <alignment horizontal="center" vertical="center"/>
      <protection hidden="0" locked="0"/>
    </xf>
    <xf fontId="0" fillId="6" borderId="93" numFmtId="0" xfId="0" applyFill="1" applyBorder="1" applyAlignment="1" applyProtection="1">
      <alignment horizontal="center" vertical="center" wrapText="1"/>
      <protection hidden="0" locked="0"/>
    </xf>
    <xf fontId="0" fillId="6" borderId="77" numFmtId="168" xfId="0" applyNumberFormat="1" applyFill="1" applyBorder="1" applyAlignment="1" applyProtection="1">
      <alignment horizontal="center" vertical="center"/>
      <protection hidden="0" locked="0"/>
    </xf>
    <xf fontId="0" fillId="6" borderId="0" numFmtId="183" xfId="0" applyNumberFormat="1" applyFill="1" applyAlignment="1" applyProtection="1">
      <alignment horizontal="center" vertical="center"/>
      <protection hidden="0" locked="0"/>
    </xf>
    <xf fontId="0" fillId="0" borderId="94" numFmtId="0" xfId="0" applyBorder="1" applyAlignment="1" applyProtection="1">
      <alignment horizontal="center" vertical="center" wrapText="1"/>
      <protection hidden="0" locked="0"/>
    </xf>
    <xf fontId="0" fillId="9" borderId="95" numFmtId="168" xfId="0" applyNumberFormat="1" applyFill="1" applyBorder="1" applyAlignment="1" applyProtection="1">
      <alignment horizontal="center" vertical="center"/>
      <protection hidden="0" locked="0"/>
    </xf>
    <xf fontId="15" fillId="8" borderId="11" numFmtId="0" xfId="0" applyFont="1" applyFill="1" applyBorder="1" applyAlignment="1" applyProtection="1">
      <alignment horizontal="center" vertical="center"/>
      <protection hidden="0" locked="1"/>
    </xf>
    <xf fontId="15" fillId="8" borderId="2" numFmtId="183" xfId="0" applyNumberFormat="1" applyFont="1" applyFill="1" applyBorder="1" applyAlignment="1" applyProtection="1">
      <alignment horizontal="center" vertical="center"/>
      <protection hidden="0" locked="1"/>
    </xf>
    <xf fontId="31" fillId="6" borderId="0" numFmtId="0" xfId="0" applyFont="1" applyFill="1" applyAlignment="1" applyProtection="1">
      <alignment horizontal="center" vertical="center"/>
      <protection hidden="0" locked="1"/>
    </xf>
    <xf fontId="0" fillId="6" borderId="0" numFmtId="168" xfId="0" applyNumberFormat="1" applyFill="1" applyAlignment="1" applyProtection="1">
      <alignment horizontal="center" vertical="center"/>
      <protection hidden="0" locked="1"/>
    </xf>
    <xf fontId="15" fillId="26" borderId="11" numFmtId="0" xfId="0" applyFont="1" applyFill="1" applyBorder="1" applyAlignment="1" applyProtection="1">
      <alignment horizontal="center" vertical="center"/>
      <protection hidden="0" locked="1"/>
    </xf>
    <xf fontId="16" fillId="26" borderId="3" numFmtId="168" xfId="7" applyNumberFormat="1" applyFont="1" applyFill="1" applyBorder="1" applyAlignment="1" applyProtection="1">
      <alignment horizontal="center" vertical="center"/>
      <protection hidden="0" locked="0"/>
    </xf>
    <xf fontId="16" fillId="26" borderId="17" numFmtId="0" xfId="0" applyFont="1" applyFill="1" applyBorder="1" applyAlignment="1" applyProtection="1">
      <alignment horizontal="center" vertical="center" wrapText="1"/>
      <protection hidden="0" locked="1"/>
    </xf>
    <xf fontId="16" fillId="26" borderId="96" numFmtId="0" xfId="0" applyFont="1" applyFill="1" applyBorder="1" applyAlignment="1" applyProtection="1">
      <alignment horizontal="center" vertical="center" wrapText="1"/>
      <protection hidden="0" locked="1"/>
    </xf>
    <xf fontId="16" fillId="6" borderId="0" numFmtId="0" xfId="0" applyFont="1" applyFill="1" applyAlignment="1" applyProtection="1">
      <alignment horizontal="center" vertical="center"/>
      <protection hidden="0" locked="0"/>
    </xf>
    <xf fontId="31" fillId="6" borderId="0" numFmtId="0" xfId="0" applyFont="1" applyFill="1" applyAlignment="1" applyProtection="1">
      <alignment horizontal="center" vertical="center"/>
      <protection hidden="0" locked="0"/>
    </xf>
    <xf fontId="0" fillId="6" borderId="0" numFmtId="168" xfId="0" applyNumberFormat="1" applyFill="1" applyAlignment="1" applyProtection="1">
      <alignment horizontal="center" vertical="center"/>
      <protection hidden="0" locked="0"/>
    </xf>
    <xf fontId="46" fillId="0" borderId="97" numFmtId="0" xfId="0" applyFont="1" applyBorder="1" applyAlignment="1" applyProtection="0">
      <alignment horizontal="center"/>
      <protection hidden="0" locked="1"/>
    </xf>
    <xf fontId="15" fillId="0" borderId="98" numFmtId="0" xfId="0" applyFont="1" applyBorder="1" applyAlignment="1" applyProtection="0">
      <alignment horizontal="center"/>
      <protection hidden="0" locked="1"/>
    </xf>
    <xf fontId="15" fillId="0" borderId="99" numFmtId="0" xfId="0" applyFont="1" applyBorder="1" applyAlignment="1" applyProtection="0">
      <alignment horizontal="center"/>
      <protection hidden="0" locked="1"/>
    </xf>
    <xf fontId="47" fillId="0" borderId="18" numFmtId="0" xfId="0" applyFont="1" applyBorder="1" applyAlignment="1" applyProtection="0">
      <alignment horizontal="center" vertical="center" wrapText="1"/>
      <protection hidden="0" locked="1"/>
    </xf>
    <xf fontId="0" fillId="0" borderId="100" numFmtId="0" xfId="0" applyBorder="1" applyAlignment="1" applyProtection="0">
      <alignment horizontal="left"/>
      <protection hidden="0" locked="1"/>
    </xf>
    <xf fontId="0" fillId="0" borderId="101" numFmtId="0" xfId="0" applyBorder="1" applyAlignment="1" applyProtection="0">
      <alignment horizontal="right"/>
      <protection hidden="0" locked="1"/>
    </xf>
    <xf fontId="0" fillId="0" borderId="101" numFmtId="0" xfId="0" applyBorder="1" applyAlignment="1" applyProtection="0">
      <alignment horizontal="center"/>
      <protection hidden="0" locked="1"/>
    </xf>
    <xf fontId="0" fillId="0" borderId="101" numFmtId="183" xfId="0" applyNumberFormat="1" applyBorder="1" applyProtection="0">
      <protection hidden="0" locked="1"/>
    </xf>
    <xf fontId="0" fillId="0" borderId="19" numFmtId="0" xfId="0" applyBorder="1" applyAlignment="1" applyProtection="0">
      <alignment horizontal="left"/>
      <protection hidden="0" locked="1"/>
    </xf>
    <xf fontId="0" fillId="0" borderId="20" numFmtId="0" xfId="0" applyBorder="1" applyProtection="0">
      <protection hidden="0" locked="1"/>
    </xf>
    <xf fontId="0" fillId="0" borderId="20" numFmtId="0" xfId="0" applyBorder="1" applyAlignment="1" applyProtection="0">
      <alignment horizontal="center"/>
      <protection hidden="0" locked="1"/>
    </xf>
    <xf fontId="0" fillId="0" borderId="20" numFmtId="2" xfId="0" applyNumberFormat="1" applyBorder="1" applyProtection="0">
      <protection hidden="0" locked="1"/>
    </xf>
    <xf fontId="0" fillId="0" borderId="20" numFmtId="183" xfId="0" applyNumberFormat="1" applyBorder="1" applyProtection="0">
      <protection hidden="0" locked="1"/>
    </xf>
    <xf fontId="0" fillId="0" borderId="19" numFmtId="0" xfId="0" applyBorder="1" applyProtection="0">
      <protection hidden="0" locked="1"/>
    </xf>
    <xf fontId="48" fillId="0" borderId="20" numFmtId="2" xfId="0" applyNumberFormat="1" applyFont="1" applyBorder="1" applyAlignment="1" applyProtection="0">
      <alignment horizontal="center" wrapText="1"/>
      <protection hidden="0" locked="1"/>
    </xf>
    <xf fontId="0" fillId="0" borderId="19" numFmtId="0" xfId="0" applyBorder="1" applyAlignment="1" applyProtection="0">
      <alignment horizontal="left" vertical="center"/>
      <protection hidden="0" locked="1"/>
    </xf>
    <xf fontId="0" fillId="0" borderId="20" numFmtId="2" xfId="0" applyNumberFormat="1" applyBorder="1" applyAlignment="1" applyProtection="0">
      <alignment horizontal="center" vertical="center"/>
      <protection hidden="0" locked="1"/>
    </xf>
    <xf fontId="47" fillId="0" borderId="30" numFmtId="0" xfId="0" applyFont="1" applyBorder="1" applyAlignment="1" applyProtection="0">
      <alignment horizontal="center" vertical="center" wrapText="1"/>
      <protection hidden="0" locked="1"/>
    </xf>
    <xf fontId="0" fillId="0" borderId="20" numFmtId="0" xfId="0" applyBorder="1" applyAlignment="1" applyProtection="0">
      <alignment vertical="center"/>
      <protection hidden="0" locked="1"/>
    </xf>
    <xf fontId="0" fillId="0" borderId="20" numFmtId="0" xfId="0" applyBorder="1" applyAlignment="1" applyProtection="0">
      <alignment horizontal="center" vertical="center"/>
      <protection hidden="0" locked="1"/>
    </xf>
    <xf fontId="0" fillId="0" borderId="20" numFmtId="2" xfId="0" applyNumberFormat="1" applyBorder="1" applyAlignment="1" applyProtection="0">
      <alignment vertical="center"/>
      <protection hidden="0" locked="1"/>
    </xf>
    <xf fontId="0" fillId="0" borderId="20" numFmtId="183" xfId="0" applyNumberFormat="1" applyBorder="1" applyAlignment="1" applyProtection="0">
      <alignment vertical="center"/>
      <protection hidden="0" locked="1"/>
    </xf>
    <xf fontId="47" fillId="0" borderId="38" numFmtId="0" xfId="0" applyFont="1" applyBorder="1" applyAlignment="1" applyProtection="0">
      <alignment horizontal="center" vertical="center" wrapText="1"/>
      <protection hidden="0" locked="1"/>
    </xf>
    <xf fontId="0" fillId="0" borderId="102" numFmtId="0" xfId="0" applyBorder="1" applyAlignment="1" applyProtection="0">
      <alignment horizontal="left"/>
      <protection hidden="0" locked="1"/>
    </xf>
    <xf fontId="0" fillId="0" borderId="103" numFmtId="2" xfId="0" applyNumberFormat="1" applyBorder="1" applyProtection="0">
      <protection hidden="0" locked="1"/>
    </xf>
    <xf fontId="0" fillId="0" borderId="103" numFmtId="0" xfId="0" applyBorder="1" applyAlignment="1" applyProtection="0">
      <alignment horizontal="center"/>
      <protection hidden="0" locked="1"/>
    </xf>
    <xf fontId="0" fillId="0" borderId="103" numFmtId="183" xfId="0" applyNumberFormat="1" applyBorder="1" applyProtection="0">
      <protection hidden="0" locked="1"/>
    </xf>
    <xf fontId="15" fillId="0" borderId="11" numFmtId="0" xfId="0" applyFont="1" applyBorder="1" applyAlignment="1" applyProtection="0">
      <alignment horizontal="center"/>
      <protection hidden="0" locked="1"/>
    </xf>
    <xf fontId="0" fillId="0" borderId="98" numFmtId="2" xfId="0" applyNumberFormat="1" applyBorder="1" applyProtection="0">
      <protection hidden="0" locked="1"/>
    </xf>
    <xf fontId="0" fillId="0" borderId="98" numFmtId="0" xfId="0" applyBorder="1" applyAlignment="1" applyProtection="0">
      <alignment horizontal="center"/>
      <protection hidden="0" locked="1"/>
    </xf>
    <xf fontId="0" fillId="0" borderId="99" numFmtId="0" xfId="0" applyBorder="1" applyProtection="0">
      <protection hidden="0" locked="1"/>
    </xf>
    <xf fontId="0" fillId="0" borderId="0" numFmtId="0" xfId="0" applyAlignment="1" applyProtection="0">
      <alignment horizontal="center"/>
      <protection hidden="0" locked="1"/>
    </xf>
    <xf fontId="49" fillId="0" borderId="0" numFmtId="0" xfId="0" applyFont="1" applyAlignment="1" applyProtection="1">
      <alignment horizontal="left" vertical="center"/>
      <protection hidden="0" locked="0"/>
    </xf>
    <xf fontId="16" fillId="0" borderId="0" numFmtId="0" xfId="0" applyFont="1" applyAlignment="1" applyProtection="1">
      <alignment horizontal="center" vertical="center" wrapText="1"/>
      <protection hidden="0" locked="0"/>
    </xf>
    <xf fontId="43" fillId="0" borderId="86" numFmtId="0" xfId="0" applyFont="1" applyBorder="1" applyAlignment="1" applyProtection="1">
      <alignment horizontal="center" vertical="center" wrapText="1"/>
      <protection hidden="0" locked="0"/>
    </xf>
    <xf fontId="0" fillId="0" borderId="3" numFmtId="0" xfId="0" applyBorder="1" applyAlignment="1" applyProtection="1">
      <alignment horizontal="center" vertical="top" wrapText="1"/>
      <protection hidden="0" locked="0"/>
    </xf>
    <xf fontId="16" fillId="0" borderId="56" numFmtId="0" xfId="0" applyFont="1" applyBorder="1" applyAlignment="1" applyProtection="1">
      <alignment horizontal="center" vertical="center"/>
      <protection hidden="0" locked="0"/>
    </xf>
    <xf fontId="50" fillId="0" borderId="3" numFmtId="168" xfId="0" applyNumberFormat="1" applyFont="1" applyBorder="1" applyAlignment="1" applyProtection="1">
      <alignment horizontal="center" vertical="top" wrapText="1"/>
      <protection hidden="0" locked="0"/>
    </xf>
    <xf fontId="0" fillId="0" borderId="101" numFmtId="183" xfId="0" applyNumberFormat="1" applyBorder="1" applyAlignment="1" applyProtection="1">
      <alignment horizontal="center" vertical="center"/>
      <protection hidden="0" locked="0"/>
    </xf>
    <xf fontId="16" fillId="30" borderId="104" numFmtId="0" xfId="0" applyFont="1" applyFill="1" applyBorder="1" applyAlignment="1" applyProtection="1">
      <alignment horizontal="center" vertical="center"/>
      <protection hidden="0" locked="0"/>
    </xf>
    <xf fontId="16" fillId="30" borderId="104" numFmtId="183" xfId="0" applyNumberFormat="1" applyFont="1" applyFill="1" applyBorder="1" applyAlignment="1" applyProtection="1">
      <alignment horizontal="center" vertical="center"/>
      <protection hidden="0" locked="0"/>
    </xf>
    <xf fontId="40" fillId="30" borderId="104" numFmtId="168" xfId="0" applyNumberFormat="1" applyFont="1" applyFill="1" applyBorder="1" applyAlignment="1" applyProtection="1">
      <alignment horizontal="center" vertical="center"/>
      <protection hidden="0" locked="0"/>
    </xf>
    <xf fontId="0" fillId="0" borderId="105" numFmtId="0" xfId="0" applyBorder="1" applyAlignment="1" applyProtection="1">
      <alignment horizontal="center" vertical="center"/>
      <protection hidden="0" locked="0"/>
    </xf>
    <xf fontId="41" fillId="9" borderId="49" numFmtId="168" xfId="0" applyNumberFormat="1" applyFont="1" applyFill="1" applyBorder="1" applyAlignment="1" applyProtection="1">
      <alignment horizontal="center" vertical="center"/>
      <protection hidden="0" locked="0"/>
    </xf>
    <xf fontId="16" fillId="28" borderId="49" numFmtId="0" xfId="0" applyFont="1" applyFill="1" applyBorder="1" applyAlignment="1" applyProtection="1">
      <alignment horizontal="center" vertical="center"/>
      <protection hidden="0" locked="0"/>
    </xf>
    <xf fontId="16" fillId="28" borderId="49" numFmtId="183" xfId="0" applyNumberFormat="1" applyFont="1" applyFill="1" applyBorder="1" applyAlignment="1" applyProtection="1">
      <alignment horizontal="center" vertical="center"/>
      <protection hidden="0" locked="0"/>
    </xf>
    <xf fontId="51" fillId="28" borderId="49" numFmtId="168" xfId="0" applyNumberFormat="1" applyFont="1" applyFill="1" applyBorder="1" applyAlignment="1" applyProtection="1">
      <alignment horizontal="center" vertical="center"/>
      <protection hidden="0" locked="0"/>
    </xf>
    <xf fontId="0" fillId="28" borderId="49" numFmtId="49" xfId="0" applyNumberFormat="1" applyFill="1" applyBorder="1" applyAlignment="1" applyProtection="1">
      <alignment horizontal="center" vertical="center"/>
      <protection hidden="0" locked="0"/>
    </xf>
    <xf fontId="42" fillId="28" borderId="91" numFmtId="168" xfId="0" applyNumberFormat="1" applyFont="1" applyFill="1" applyBorder="1" applyAlignment="1" applyProtection="1">
      <alignment horizontal="center" vertical="center"/>
      <protection hidden="0" locked="0"/>
    </xf>
    <xf fontId="0" fillId="0" borderId="104" numFmtId="183" xfId="0" applyNumberFormat="1" applyBorder="1" applyAlignment="1" applyProtection="1">
      <alignment horizontal="center" vertical="center"/>
      <protection hidden="0" locked="0"/>
    </xf>
    <xf fontId="0" fillId="0" borderId="90" numFmtId="0" xfId="0" applyBorder="1" applyAlignment="1" applyProtection="1">
      <alignment horizontal="center" vertical="center"/>
      <protection hidden="0" locked="0"/>
    </xf>
    <xf fontId="0" fillId="17" borderId="87" numFmtId="0" xfId="0" applyFill="1" applyBorder="1" applyAlignment="1" applyProtection="1">
      <alignment horizontal="center" vertical="center"/>
      <protection hidden="0" locked="0"/>
    </xf>
    <xf fontId="0" fillId="17" borderId="90" numFmtId="183" xfId="0" applyNumberFormat="1" applyFill="1" applyBorder="1" applyAlignment="1" applyProtection="1">
      <alignment horizontal="center" vertical="center"/>
      <protection hidden="0" locked="0"/>
    </xf>
    <xf fontId="0" fillId="17" borderId="106" numFmtId="0" xfId="0" applyFill="1" applyBorder="1" applyAlignment="1" applyProtection="1">
      <alignment horizontal="center" vertical="center" wrapText="1"/>
      <protection hidden="0" locked="0"/>
    </xf>
    <xf fontId="45" fillId="17" borderId="91" numFmtId="168" xfId="0" applyNumberFormat="1" applyFont="1" applyFill="1" applyBorder="1" applyAlignment="1" applyProtection="1">
      <alignment horizontal="center" vertical="center"/>
      <protection hidden="0" locked="0"/>
    </xf>
    <xf fontId="0" fillId="0" borderId="0" numFmtId="183" xfId="0" applyNumberFormat="1" applyAlignment="1" applyProtection="1">
      <alignment horizontal="center" vertical="center"/>
      <protection hidden="0" locked="0"/>
    </xf>
    <xf fontId="46" fillId="0" borderId="0" numFmtId="0" xfId="0" applyFont="1" applyAlignment="1" applyProtection="1">
      <alignment horizontal="left" vertical="center"/>
      <protection hidden="0" locked="0"/>
    </xf>
    <xf fontId="0" fillId="0" borderId="86" numFmtId="0" xfId="0" applyBorder="1" applyAlignment="1" applyProtection="1">
      <alignment horizontal="center" vertical="center"/>
      <protection hidden="0" locked="0"/>
    </xf>
    <xf fontId="0" fillId="0" borderId="92" numFmtId="0" xfId="0" applyBorder="1" applyAlignment="1" applyProtection="1">
      <alignment horizontal="center" vertical="center"/>
      <protection hidden="0" locked="0"/>
    </xf>
    <xf fontId="0" fillId="0" borderId="2" numFmtId="0" xfId="0" applyBorder="1" applyAlignment="1" applyProtection="1">
      <alignment horizontal="center" vertical="center"/>
      <protection hidden="0" locked="0"/>
    </xf>
    <xf fontId="0" fillId="0" borderId="2" numFmtId="183" xfId="0" applyNumberFormat="1" applyBorder="1" applyAlignment="1" applyProtection="1">
      <alignment horizontal="center" vertical="center"/>
      <protection hidden="0" locked="0"/>
    </xf>
    <xf fontId="0" fillId="0" borderId="80" numFmtId="0" xfId="0" applyBorder="1" applyAlignment="1" applyProtection="1">
      <alignment horizontal="center" vertical="center" wrapText="1"/>
      <protection hidden="0" locked="0"/>
    </xf>
    <xf fontId="0" fillId="0" borderId="86" numFmtId="168" xfId="0" applyNumberFormat="1" applyBorder="1" applyAlignment="1" applyProtection="1">
      <alignment horizontal="center" vertical="center"/>
      <protection hidden="0" locked="0"/>
    </xf>
    <xf fontId="0" fillId="0" borderId="93" numFmtId="0" xfId="0" applyBorder="1" applyAlignment="1" applyProtection="1">
      <alignment horizontal="center" vertical="center" wrapText="1"/>
      <protection hidden="0" locked="0"/>
    </xf>
    <xf fontId="0" fillId="0" borderId="77" numFmtId="168" xfId="0" applyNumberFormat="1" applyBorder="1" applyAlignment="1" applyProtection="1">
      <alignment horizontal="center" vertical="center"/>
      <protection hidden="0" locked="0"/>
    </xf>
    <xf fontId="0" fillId="0" borderId="11" numFmtId="0" xfId="0" applyBorder="1" applyAlignment="1" applyProtection="1">
      <alignment horizontal="center" vertical="center"/>
      <protection hidden="0" locked="0"/>
    </xf>
    <xf fontId="16" fillId="0" borderId="3" numFmtId="168" xfId="7" applyNumberFormat="1" applyFont="1" applyBorder="1" applyAlignment="1" applyProtection="1">
      <alignment horizontal="center" vertical="center"/>
      <protection hidden="0" locked="0"/>
    </xf>
    <xf fontId="16" fillId="0" borderId="17" numFmtId="0" xfId="0" applyFont="1" applyBorder="1" applyAlignment="1" applyProtection="1">
      <alignment horizontal="center" vertical="center" wrapText="1"/>
      <protection hidden="0" locked="0"/>
    </xf>
    <xf fontId="16" fillId="0" borderId="96" numFmtId="0" xfId="0" applyFont="1" applyBorder="1" applyAlignment="1" applyProtection="1">
      <alignment horizontal="center" vertical="center" wrapText="1"/>
      <protection hidden="0" locked="0"/>
    </xf>
  </cellXfs>
  <cellStyles count="9">
    <cellStyle name="Normal" xfId="0" builtinId="0"/>
    <cellStyle name="Comma" xfId="1" builtinId="3"/>
    <cellStyle name="Comma [0]" xfId="2" builtinId="6"/>
    <cellStyle name="Currency" xfId="3" builtinId="4"/>
    <cellStyle name="Currency [0]" xfId="4" builtinId="7"/>
    <cellStyle name="Percent" xfId="5" builtinId="5"/>
    <cellStyle name="Excel Built-in Comma [0]" xfId="6"/>
    <cellStyle name="Excel Built-in Currency [0]" xfId="7"/>
    <cellStyle name="Excel Built-in Output"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microsoft.com/office/2017/10/relationships/person" Target="persons/person.xml"/><Relationship  Id="rId10"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theme" Target="theme/theme1.xml"/><Relationship  Id="rId9"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s>
</file>

<file path=xl/drawings/_rels/drawing2.xml.rels><?xml version="1.0" encoding="UTF-8" standalone="yes"?><Relationships xmlns="http://schemas.openxmlformats.org/package/2006/relationships"></Relationships>
</file>

<file path=xl/drawings/_rels/drawing3.xml.rels><?xml version="1.0" encoding="UTF-8" standalone="yes"?><Relationships xmlns="http://schemas.openxmlformats.org/package/2006/relationships"></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twoCell">
    <xdr:from>
      <xdr:col>8</xdr:col>
      <xdr:colOff>719</xdr:colOff>
      <xdr:row>32</xdr:row>
      <xdr:rowOff>10440</xdr:rowOff>
    </xdr:from>
    <xdr:to>
      <xdr:col>8</xdr:col>
      <xdr:colOff>291240</xdr:colOff>
      <xdr:row>33</xdr:row>
      <xdr:rowOff>76320</xdr:rowOff>
    </xdr:to>
    <xdr:sp>
      <xdr:nvSpPr>
        <xdr:cNvPr id="1" name="3 Flecha derecha"/>
        <xdr:cNvSpPr/>
      </xdr:nvSpPr>
      <xdr:spPr bwMode="auto">
        <a:xfrm rot="10800000">
          <a:off x="8424720" y="9663120"/>
          <a:ext cx="290520" cy="294480"/>
        </a:xfrm>
        <a:prstGeom prst="rightArrow">
          <a:avLst>
            <a:gd name="adj1" fmla="val 50000"/>
            <a:gd name="adj2" fmla="val 53448"/>
          </a:avLst>
        </a:prstGeom>
        <a:solidFill>
          <a:srgbClr val="4F81BD"/>
        </a:solidFill>
        <a:ln w="25400">
          <a:solidFill>
            <a:srgbClr val="385D8A"/>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xdr:col>
      <xdr:colOff>21240</xdr:colOff>
      <xdr:row>45</xdr:row>
      <xdr:rowOff>124560</xdr:rowOff>
    </xdr:from>
    <xdr:to>
      <xdr:col>8</xdr:col>
      <xdr:colOff>331199</xdr:colOff>
      <xdr:row>47</xdr:row>
      <xdr:rowOff>124200</xdr:rowOff>
    </xdr:to>
    <xdr:sp>
      <xdr:nvSpPr>
        <xdr:cNvPr id="2" name="4 Flecha derecha"/>
        <xdr:cNvSpPr/>
      </xdr:nvSpPr>
      <xdr:spPr bwMode="auto">
        <a:xfrm rot="10800000">
          <a:off x="8445240" y="13728960"/>
          <a:ext cx="309960" cy="433800"/>
        </a:xfrm>
        <a:prstGeom prst="rightArrow">
          <a:avLst>
            <a:gd name="adj1" fmla="val 50000"/>
            <a:gd name="adj2" fmla="val 50000"/>
          </a:avLst>
        </a:prstGeom>
        <a:solidFill>
          <a:srgbClr val="4F81BD"/>
        </a:solidFill>
        <a:ln w="25400">
          <a:solidFill>
            <a:srgbClr val="385D8A"/>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xdr:col>
      <xdr:colOff>31680</xdr:colOff>
      <xdr:row>52</xdr:row>
      <xdr:rowOff>105120</xdr:rowOff>
    </xdr:from>
    <xdr:to>
      <xdr:col>8</xdr:col>
      <xdr:colOff>331199</xdr:colOff>
      <xdr:row>54</xdr:row>
      <xdr:rowOff>57239</xdr:rowOff>
    </xdr:to>
    <xdr:sp>
      <xdr:nvSpPr>
        <xdr:cNvPr id="3" name="6 Flecha derecha"/>
        <xdr:cNvSpPr/>
      </xdr:nvSpPr>
      <xdr:spPr bwMode="auto">
        <a:xfrm rot="10800000">
          <a:off x="8455680" y="16043040"/>
          <a:ext cx="299520" cy="342720"/>
        </a:xfrm>
        <a:prstGeom prst="rightArrow">
          <a:avLst>
            <a:gd name="adj1" fmla="val 50000"/>
            <a:gd name="adj2" fmla="val 50000"/>
          </a:avLst>
        </a:prstGeom>
        <a:solidFill>
          <a:srgbClr val="4F81BD"/>
        </a:solidFill>
        <a:ln w="25400">
          <a:solidFill>
            <a:srgbClr val="385D8A"/>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xdr:col>
      <xdr:colOff>32039</xdr:colOff>
      <xdr:row>59</xdr:row>
      <xdr:rowOff>162360</xdr:rowOff>
    </xdr:from>
    <xdr:to>
      <xdr:col>8</xdr:col>
      <xdr:colOff>322560</xdr:colOff>
      <xdr:row>61</xdr:row>
      <xdr:rowOff>57600</xdr:rowOff>
    </xdr:to>
    <xdr:sp>
      <xdr:nvSpPr>
        <xdr:cNvPr id="4" name="8 Flecha derecha"/>
        <xdr:cNvSpPr/>
      </xdr:nvSpPr>
      <xdr:spPr bwMode="auto">
        <a:xfrm rot="10800000">
          <a:off x="8456040" y="17946000"/>
          <a:ext cx="290520" cy="352439"/>
        </a:xfrm>
        <a:prstGeom prst="rightArrow">
          <a:avLst>
            <a:gd name="adj1" fmla="val 50000"/>
            <a:gd name="adj2" fmla="val 50000"/>
          </a:avLst>
        </a:prstGeom>
        <a:solidFill>
          <a:srgbClr val="4F81BD"/>
        </a:solidFill>
        <a:ln w="25400">
          <a:solidFill>
            <a:srgbClr val="385D8A"/>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xdr:col>
      <xdr:colOff>21600</xdr:colOff>
      <xdr:row>7</xdr:row>
      <xdr:rowOff>153000</xdr:rowOff>
    </xdr:from>
    <xdr:to>
      <xdr:col>8</xdr:col>
      <xdr:colOff>312120</xdr:colOff>
      <xdr:row>9</xdr:row>
      <xdr:rowOff>47880</xdr:rowOff>
    </xdr:to>
    <xdr:sp>
      <xdr:nvSpPr>
        <xdr:cNvPr id="5" name="1 Flecha derecha"/>
        <xdr:cNvSpPr/>
      </xdr:nvSpPr>
      <xdr:spPr bwMode="auto">
        <a:xfrm rot="10800000">
          <a:off x="8445600" y="2760840"/>
          <a:ext cx="290520" cy="276120"/>
        </a:xfrm>
        <a:prstGeom prst="rightArrow">
          <a:avLst>
            <a:gd name="adj1" fmla="val 50000"/>
            <a:gd name="adj2" fmla="val 50000"/>
          </a:avLst>
        </a:prstGeom>
        <a:solidFill>
          <a:srgbClr val="4F81BD"/>
        </a:solidFill>
        <a:ln w="25400">
          <a:solidFill>
            <a:srgbClr val="385D8A"/>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xdr:col>
      <xdr:colOff>21600</xdr:colOff>
      <xdr:row>17</xdr:row>
      <xdr:rowOff>153000</xdr:rowOff>
    </xdr:from>
    <xdr:to>
      <xdr:col>8</xdr:col>
      <xdr:colOff>312120</xdr:colOff>
      <xdr:row>19</xdr:row>
      <xdr:rowOff>47880</xdr:rowOff>
    </xdr:to>
    <xdr:sp>
      <xdr:nvSpPr>
        <xdr:cNvPr id="6" name="1 Flecha derecha"/>
        <xdr:cNvSpPr/>
      </xdr:nvSpPr>
      <xdr:spPr bwMode="auto">
        <a:xfrm rot="10800000">
          <a:off x="8445600" y="4987800"/>
          <a:ext cx="290520" cy="276120"/>
        </a:xfrm>
        <a:prstGeom prst="rightArrow">
          <a:avLst>
            <a:gd name="adj1" fmla="val 50000"/>
            <a:gd name="adj2" fmla="val 50000"/>
          </a:avLst>
        </a:prstGeom>
        <a:solidFill>
          <a:srgbClr val="4F81BD"/>
        </a:solidFill>
        <a:ln w="25400">
          <a:solidFill>
            <a:srgbClr val="385D8A"/>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xdr:col>
      <xdr:colOff>21600</xdr:colOff>
      <xdr:row>25</xdr:row>
      <xdr:rowOff>38520</xdr:rowOff>
    </xdr:from>
    <xdr:to>
      <xdr:col>8</xdr:col>
      <xdr:colOff>312120</xdr:colOff>
      <xdr:row>25</xdr:row>
      <xdr:rowOff>334080</xdr:rowOff>
    </xdr:to>
    <xdr:sp>
      <xdr:nvSpPr>
        <xdr:cNvPr id="7" name="3 Flecha derecha"/>
        <xdr:cNvSpPr/>
      </xdr:nvSpPr>
      <xdr:spPr bwMode="auto">
        <a:xfrm rot="10800000">
          <a:off x="8445600" y="7530840"/>
          <a:ext cx="290520" cy="295560"/>
        </a:xfrm>
        <a:prstGeom prst="rightArrow">
          <a:avLst>
            <a:gd name="adj1" fmla="val 50000"/>
            <a:gd name="adj2" fmla="val 53448"/>
          </a:avLst>
        </a:prstGeom>
        <a:solidFill>
          <a:srgbClr val="4F81BD"/>
        </a:solidFill>
        <a:ln w="25400">
          <a:solidFill>
            <a:srgbClr val="385D8A"/>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8</xdr:col>
      <xdr:colOff>11160</xdr:colOff>
      <xdr:row>38</xdr:row>
      <xdr:rowOff>719</xdr:rowOff>
    </xdr:from>
    <xdr:to>
      <xdr:col>8</xdr:col>
      <xdr:colOff>301680</xdr:colOff>
      <xdr:row>38</xdr:row>
      <xdr:rowOff>200520</xdr:rowOff>
    </xdr:to>
    <xdr:sp>
      <xdr:nvSpPr>
        <xdr:cNvPr id="8" name="3 Flecha derecha"/>
        <xdr:cNvSpPr/>
      </xdr:nvSpPr>
      <xdr:spPr bwMode="auto">
        <a:xfrm rot="10800000">
          <a:off x="8435160" y="11835360"/>
          <a:ext cx="290520" cy="199800"/>
        </a:xfrm>
        <a:prstGeom prst="rightArrow">
          <a:avLst>
            <a:gd name="adj1" fmla="val 50000"/>
            <a:gd name="adj2" fmla="val 53448"/>
          </a:avLst>
        </a:prstGeom>
        <a:solidFill>
          <a:srgbClr val="4F81BD"/>
        </a:solidFill>
        <a:ln w="25400">
          <a:solidFill>
            <a:srgbClr val="385D8A"/>
          </a:solidFill>
          <a:round/>
        </a:ln>
      </xdr:spPr>
      <xdr:style>
        <a:lnRef idx="2">
          <a:schemeClr val="accent1">
            <a:shade val="50000"/>
          </a:schemeClr>
        </a:lnRef>
        <a:fillRef idx="1">
          <a:schemeClr val="accent1"/>
        </a:fillRef>
        <a:effectRef idx="0">
          <a:schemeClr val="accent1"/>
        </a:effectRef>
        <a:fontRef idx="minor"/>
      </xdr:style>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twoCell">
    <xdr:from>
      <xdr:col>7</xdr:col>
      <xdr:colOff>114120</xdr:colOff>
      <xdr:row>3</xdr:row>
      <xdr:rowOff>323280</xdr:rowOff>
    </xdr:from>
    <xdr:to>
      <xdr:col>7</xdr:col>
      <xdr:colOff>361800</xdr:colOff>
      <xdr:row>4</xdr:row>
      <xdr:rowOff>257040</xdr:rowOff>
    </xdr:to>
    <xdr:sp>
      <xdr:nvSpPr>
        <xdr:cNvPr id="9" name="1 Flecha derecha"/>
        <xdr:cNvSpPr/>
      </xdr:nvSpPr>
      <xdr:spPr bwMode="auto">
        <a:xfrm flipH="1">
          <a:off x="10112760" y="3324240"/>
          <a:ext cx="247680" cy="429120"/>
        </a:xfrm>
        <a:prstGeom prst="rightArrow">
          <a:avLst>
            <a:gd name="adj1" fmla="val 50000"/>
            <a:gd name="adj2" fmla="val 50000"/>
          </a:avLst>
        </a:prstGeom>
        <a:solidFill>
          <a:srgbClr val="4F81BD"/>
        </a:solidFill>
        <a:ln w="25400">
          <a:solidFill>
            <a:srgbClr val="385D8A"/>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3</xdr:col>
      <xdr:colOff>643320</xdr:colOff>
      <xdr:row>2</xdr:row>
      <xdr:rowOff>1321560</xdr:rowOff>
    </xdr:from>
    <xdr:to>
      <xdr:col>3</xdr:col>
      <xdr:colOff>1077480</xdr:colOff>
      <xdr:row>2</xdr:row>
      <xdr:rowOff>1546920</xdr:rowOff>
    </xdr:to>
    <xdr:sp>
      <xdr:nvSpPr>
        <xdr:cNvPr id="10" name="1 Flecha derecha"/>
        <xdr:cNvSpPr/>
      </xdr:nvSpPr>
      <xdr:spPr bwMode="auto">
        <a:xfrm rot="5400000">
          <a:off x="5853240" y="2567880"/>
          <a:ext cx="225360" cy="434160"/>
        </a:xfrm>
        <a:prstGeom prst="rightArrow">
          <a:avLst>
            <a:gd name="adj1" fmla="val 50000"/>
            <a:gd name="adj2" fmla="val 50000"/>
          </a:avLst>
        </a:prstGeom>
        <a:solidFill>
          <a:srgbClr val="4F81BD"/>
        </a:solidFill>
        <a:ln w="25400">
          <a:solidFill>
            <a:srgbClr val="385D8A"/>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6</xdr:col>
      <xdr:colOff>650520</xdr:colOff>
      <xdr:row>30</xdr:row>
      <xdr:rowOff>359</xdr:rowOff>
    </xdr:from>
    <xdr:to>
      <xdr:col>6</xdr:col>
      <xdr:colOff>1173960</xdr:colOff>
      <xdr:row>30</xdr:row>
      <xdr:rowOff>276120</xdr:rowOff>
    </xdr:to>
    <xdr:sp>
      <xdr:nvSpPr>
        <xdr:cNvPr id="11" name="1 Flecha derecha"/>
        <xdr:cNvSpPr/>
      </xdr:nvSpPr>
      <xdr:spPr bwMode="auto">
        <a:xfrm rot="5400000" flipH="1">
          <a:off x="8769600" y="9916560"/>
          <a:ext cx="275760" cy="523439"/>
        </a:xfrm>
        <a:prstGeom prst="rightArrow">
          <a:avLst>
            <a:gd name="adj1" fmla="val 50000"/>
            <a:gd name="adj2" fmla="val 50000"/>
          </a:avLst>
        </a:prstGeom>
        <a:solidFill>
          <a:srgbClr val="4F81BD"/>
        </a:solidFill>
        <a:ln w="25400">
          <a:solidFill>
            <a:srgbClr val="385D8A"/>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1</xdr:col>
      <xdr:colOff>777960</xdr:colOff>
      <xdr:row>7</xdr:row>
      <xdr:rowOff>64079</xdr:rowOff>
    </xdr:from>
    <xdr:to>
      <xdr:col>1</xdr:col>
      <xdr:colOff>977039</xdr:colOff>
      <xdr:row>8</xdr:row>
      <xdr:rowOff>3240</xdr:rowOff>
    </xdr:to>
    <xdr:sp>
      <xdr:nvSpPr>
        <xdr:cNvPr id="12" name="1 Flecha derecha"/>
        <xdr:cNvSpPr/>
      </xdr:nvSpPr>
      <xdr:spPr bwMode="auto">
        <a:xfrm rot="16199999" flipH="1">
          <a:off x="2150280" y="5163840"/>
          <a:ext cx="434520" cy="199080"/>
        </a:xfrm>
        <a:prstGeom prst="rightArrow">
          <a:avLst>
            <a:gd name="adj1" fmla="val 50000"/>
            <a:gd name="adj2" fmla="val 50000"/>
          </a:avLst>
        </a:prstGeom>
        <a:solidFill>
          <a:srgbClr val="4F81BD"/>
        </a:solidFill>
        <a:ln w="25400">
          <a:solidFill>
            <a:srgbClr val="385D8A"/>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xdr:col>
      <xdr:colOff>142919</xdr:colOff>
      <xdr:row>5</xdr:row>
      <xdr:rowOff>323280</xdr:rowOff>
    </xdr:from>
    <xdr:to>
      <xdr:col>7</xdr:col>
      <xdr:colOff>389880</xdr:colOff>
      <xdr:row>6</xdr:row>
      <xdr:rowOff>257040</xdr:rowOff>
    </xdr:to>
    <xdr:sp>
      <xdr:nvSpPr>
        <xdr:cNvPr id="13" name="1 Flecha derecha"/>
        <xdr:cNvSpPr/>
      </xdr:nvSpPr>
      <xdr:spPr bwMode="auto">
        <a:xfrm flipH="1">
          <a:off x="10141560" y="4314960"/>
          <a:ext cx="246960" cy="429120"/>
        </a:xfrm>
        <a:prstGeom prst="rightArrow">
          <a:avLst>
            <a:gd name="adj1" fmla="val 50000"/>
            <a:gd name="adj2" fmla="val 50000"/>
          </a:avLst>
        </a:prstGeom>
        <a:solidFill>
          <a:srgbClr val="4F81BD"/>
        </a:solidFill>
        <a:ln w="25400">
          <a:solidFill>
            <a:srgbClr val="385D8A"/>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xdr:col>
      <xdr:colOff>171360</xdr:colOff>
      <xdr:row>7</xdr:row>
      <xdr:rowOff>295919</xdr:rowOff>
    </xdr:from>
    <xdr:to>
      <xdr:col>7</xdr:col>
      <xdr:colOff>419040</xdr:colOff>
      <xdr:row>8</xdr:row>
      <xdr:rowOff>227880</xdr:rowOff>
    </xdr:to>
    <xdr:sp>
      <xdr:nvSpPr>
        <xdr:cNvPr id="14" name="1 Flecha derecha"/>
        <xdr:cNvSpPr/>
      </xdr:nvSpPr>
      <xdr:spPr bwMode="auto">
        <a:xfrm flipH="1">
          <a:off x="10170000" y="5277960"/>
          <a:ext cx="247680" cy="427320"/>
        </a:xfrm>
        <a:prstGeom prst="rightArrow">
          <a:avLst>
            <a:gd name="adj1" fmla="val 50000"/>
            <a:gd name="adj2" fmla="val 50000"/>
          </a:avLst>
        </a:prstGeom>
        <a:solidFill>
          <a:srgbClr val="4F81BD"/>
        </a:solidFill>
        <a:ln w="25400">
          <a:solidFill>
            <a:srgbClr val="385D8A"/>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xdr:col>
      <xdr:colOff>219240</xdr:colOff>
      <xdr:row>9</xdr:row>
      <xdr:rowOff>276840</xdr:rowOff>
    </xdr:from>
    <xdr:to>
      <xdr:col>7</xdr:col>
      <xdr:colOff>466200</xdr:colOff>
      <xdr:row>10</xdr:row>
      <xdr:rowOff>208800</xdr:rowOff>
    </xdr:to>
    <xdr:sp>
      <xdr:nvSpPr>
        <xdr:cNvPr id="15" name="1 Flecha derecha"/>
        <xdr:cNvSpPr/>
      </xdr:nvSpPr>
      <xdr:spPr bwMode="auto">
        <a:xfrm flipH="1">
          <a:off x="10217880" y="6383160"/>
          <a:ext cx="246960" cy="426960"/>
        </a:xfrm>
        <a:prstGeom prst="rightArrow">
          <a:avLst>
            <a:gd name="adj1" fmla="val 50000"/>
            <a:gd name="adj2" fmla="val 50000"/>
          </a:avLst>
        </a:prstGeom>
        <a:solidFill>
          <a:srgbClr val="4F81BD"/>
        </a:solidFill>
        <a:ln w="25400">
          <a:solidFill>
            <a:srgbClr val="385D8A"/>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xdr:col>
      <xdr:colOff>171360</xdr:colOff>
      <xdr:row>11</xdr:row>
      <xdr:rowOff>305640</xdr:rowOff>
    </xdr:from>
    <xdr:to>
      <xdr:col>7</xdr:col>
      <xdr:colOff>419040</xdr:colOff>
      <xdr:row>12</xdr:row>
      <xdr:rowOff>237599</xdr:rowOff>
    </xdr:to>
    <xdr:sp>
      <xdr:nvSpPr>
        <xdr:cNvPr id="16" name="1 Flecha derecha"/>
        <xdr:cNvSpPr/>
      </xdr:nvSpPr>
      <xdr:spPr bwMode="auto">
        <a:xfrm flipH="1">
          <a:off x="10170000" y="7402320"/>
          <a:ext cx="247680" cy="427320"/>
        </a:xfrm>
        <a:prstGeom prst="rightArrow">
          <a:avLst>
            <a:gd name="adj1" fmla="val 50000"/>
            <a:gd name="adj2" fmla="val 50000"/>
          </a:avLst>
        </a:prstGeom>
        <a:solidFill>
          <a:srgbClr val="4F81BD"/>
        </a:solidFill>
        <a:ln w="25400">
          <a:solidFill>
            <a:srgbClr val="385D8A"/>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7</xdr:col>
      <xdr:colOff>190440</xdr:colOff>
      <xdr:row>13</xdr:row>
      <xdr:rowOff>267120</xdr:rowOff>
    </xdr:from>
    <xdr:to>
      <xdr:col>7</xdr:col>
      <xdr:colOff>438120</xdr:colOff>
      <xdr:row>14</xdr:row>
      <xdr:rowOff>199080</xdr:rowOff>
    </xdr:to>
    <xdr:sp>
      <xdr:nvSpPr>
        <xdr:cNvPr id="17" name="1 Flecha derecha"/>
        <xdr:cNvSpPr/>
      </xdr:nvSpPr>
      <xdr:spPr bwMode="auto">
        <a:xfrm flipH="1">
          <a:off x="10189079" y="8354520"/>
          <a:ext cx="247680" cy="427320"/>
        </a:xfrm>
        <a:prstGeom prst="rightArrow">
          <a:avLst>
            <a:gd name="adj1" fmla="val 50000"/>
            <a:gd name="adj2" fmla="val 50000"/>
          </a:avLst>
        </a:prstGeom>
        <a:solidFill>
          <a:srgbClr val="4F81BD"/>
        </a:solidFill>
        <a:ln w="25400">
          <a:solidFill>
            <a:srgbClr val="385D8A"/>
          </a:solidFill>
          <a:round/>
        </a:ln>
      </xdr:spPr>
      <xdr:style>
        <a:lnRef idx="2">
          <a:schemeClr val="accent1">
            <a:shade val="50000"/>
          </a:schemeClr>
        </a:lnRef>
        <a:fillRef idx="1">
          <a:schemeClr val="accent1"/>
        </a:fillRef>
        <a:effectRef idx="0">
          <a:schemeClr val="accent1"/>
        </a:effectRef>
        <a:fontRef idx="minor"/>
      </xdr:style>
    </xdr:sp>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twoCell">
    <xdr:from>
      <xdr:col>8</xdr:col>
      <xdr:colOff>88560</xdr:colOff>
      <xdr:row>1</xdr:row>
      <xdr:rowOff>334080</xdr:rowOff>
    </xdr:from>
    <xdr:to>
      <xdr:col>8</xdr:col>
      <xdr:colOff>334799</xdr:colOff>
      <xdr:row>2</xdr:row>
      <xdr:rowOff>313560</xdr:rowOff>
    </xdr:to>
    <xdr:sp>
      <xdr:nvSpPr>
        <xdr:cNvPr id="18" name="1 Flecha derecha"/>
        <xdr:cNvSpPr/>
      </xdr:nvSpPr>
      <xdr:spPr bwMode="auto">
        <a:xfrm rot="16199999" flipH="1">
          <a:off x="9058320" y="1400759"/>
          <a:ext cx="569880" cy="246240"/>
        </a:xfrm>
        <a:prstGeom prst="rightArrow">
          <a:avLst>
            <a:gd name="adj1" fmla="val 50000"/>
            <a:gd name="adj2" fmla="val 50000"/>
          </a:avLst>
        </a:prstGeom>
        <a:solidFill>
          <a:srgbClr val="4F81BD"/>
        </a:solidFill>
        <a:ln w="25400">
          <a:solidFill>
            <a:srgbClr val="385D8A"/>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3</xdr:col>
      <xdr:colOff>429480</xdr:colOff>
      <xdr:row>1</xdr:row>
      <xdr:rowOff>286920</xdr:rowOff>
    </xdr:from>
    <xdr:to>
      <xdr:col>3</xdr:col>
      <xdr:colOff>628200</xdr:colOff>
      <xdr:row>2</xdr:row>
      <xdr:rowOff>142200</xdr:rowOff>
    </xdr:to>
    <xdr:sp>
      <xdr:nvSpPr>
        <xdr:cNvPr id="19" name="1 Flecha derecha"/>
        <xdr:cNvSpPr/>
      </xdr:nvSpPr>
      <xdr:spPr bwMode="auto">
        <a:xfrm rot="16199999" flipH="1">
          <a:off x="4635360" y="1315440"/>
          <a:ext cx="445680" cy="198719"/>
        </a:xfrm>
        <a:prstGeom prst="rightArrow">
          <a:avLst>
            <a:gd name="adj1" fmla="val 50000"/>
            <a:gd name="adj2" fmla="val 50000"/>
          </a:avLst>
        </a:prstGeom>
        <a:solidFill>
          <a:srgbClr val="4F81BD"/>
        </a:solidFill>
        <a:ln w="25400">
          <a:solidFill>
            <a:srgbClr val="385D8A"/>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twoCell">
    <xdr:from>
      <xdr:col>6</xdr:col>
      <xdr:colOff>655920</xdr:colOff>
      <xdr:row>29</xdr:row>
      <xdr:rowOff>719</xdr:rowOff>
    </xdr:from>
    <xdr:to>
      <xdr:col>6</xdr:col>
      <xdr:colOff>1184040</xdr:colOff>
      <xdr:row>30</xdr:row>
      <xdr:rowOff>359</xdr:rowOff>
    </xdr:to>
    <xdr:sp>
      <xdr:nvSpPr>
        <xdr:cNvPr id="20" name="1 Flecha derecha"/>
        <xdr:cNvSpPr/>
      </xdr:nvSpPr>
      <xdr:spPr bwMode="auto">
        <a:xfrm rot="5400000" flipH="1">
          <a:off x="7647120" y="7094520"/>
          <a:ext cx="237960" cy="528120"/>
        </a:xfrm>
        <a:prstGeom prst="rightArrow">
          <a:avLst>
            <a:gd name="adj1" fmla="val 50000"/>
            <a:gd name="adj2" fmla="val 50000"/>
          </a:avLst>
        </a:prstGeom>
        <a:solidFill>
          <a:srgbClr val="4F81BD"/>
        </a:solidFill>
        <a:ln w="25400">
          <a:solidFill>
            <a:srgbClr val="385D8A"/>
          </a:solidFill>
          <a:round/>
        </a:ln>
      </xdr:spPr>
      <xdr:style>
        <a:lnRef idx="2">
          <a:schemeClr val="accent1">
            <a:shade val="50000"/>
          </a:schemeClr>
        </a:lnRef>
        <a:fillRef idx="1">
          <a:schemeClr val="accent1"/>
        </a:fillRef>
        <a:effectRef idx="0">
          <a:schemeClr val="accent1"/>
        </a:effectRef>
        <a:fontRef idx="minor"/>
      </xdr:style>
    </xdr:sp>
    <xdr:clientData/>
  </xdr:twoCellAnchor>
</xdr:wsDr>
</file>

<file path=xl/persons/person.xml><?xml version="1.0" encoding="utf-8"?>
<personList xmlns="http://schemas.microsoft.com/office/spreadsheetml/2018/threadedcomments" xmlns:x="http://schemas.openxmlformats.org/spreadsheetml/2006/main">
  <person displayName="tc={A5C50AD5-3C59-4153-8FC2-99D4BB7F0EA0}" id="{27FB19A4-F766-A69C-22B1-1C381FF15F06}"/>
  <person displayName="tc={CB97C088-133F-480A-9E86-E949ED7B0EC8}" id="{51D4AFD3-2C1E-04D5-7AD5-4C90675C4037}"/>
  <person displayName="tc={B8792EA2-4D8B-4A48-AA2C-A02E1D370E70}" id="{D98E16A9-8058-C8E6-923D-23BAEE054717}"/>
  <person displayName="tc={0C1C94F5-47AB-4F7A-B108-CEF909699324}" id="{9E6F3FCE-EB8B-1BCF-BAE2-AE89BB46936F}"/>
  <person displayName="tc={873E0956-B234-49B8-9FE2-57AA26CF7F15}" id="{221F0CC6-B873-F5AD-F0D1-75CD6690E879}"/>
  <person displayName="tc={F8C3222D-BFB6-4DE0-A62E-565169761F47}" id="{8865CB91-543A-9289-80F3-DF3DA1DFA235}"/>
</personList>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Theme Office">
  <a:themeElements>
    <a:clrScheme name="Standard">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Standard">
      <a:majorFont>
        <a:latin typeface="Cambria"/>
        <a:ea typeface="Arial"/>
        <a:cs typeface="Arial"/>
      </a:majorFont>
      <a:minorFont>
        <a:latin typeface="Calibri"/>
        <a:ea typeface="Arial"/>
        <a:cs typeface="Arial"/>
      </a:minorFont>
    </a:fontScheme>
    <a:fmtScheme na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gradFill>
        <a:gradFill>
          <a:gsLst>
            <a:gs pos="0">
              <a:schemeClr val="phClr">
                <a:shade val="51000"/>
              </a:schemeClr>
            </a:gs>
            <a:gs pos="80000">
              <a:schemeClr val="phClr">
                <a:shade val="93000"/>
              </a:schemeClr>
            </a:gs>
            <a:gs pos="100000">
              <a:schemeClr val="phClr">
                <a:shade val="94000"/>
              </a:schemeClr>
            </a:gs>
          </a:gsLst>
          <a:lin ang="16200000" scaled="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gradFill>
        <a:gradFill>
          <a:gsLst>
            <a:gs pos="0">
              <a:schemeClr val="phClr">
                <a:tint val="80000"/>
              </a:schemeClr>
            </a:gs>
            <a:gs pos="100000">
              <a:schemeClr val="phClr">
                <a:shade val="30000"/>
              </a:schemeClr>
            </a:gs>
          </a:gsLst>
          <a:path path="circle"/>
        </a:gradFill>
      </a:bgFillStyleLst>
    </a:fmtScheme>
  </a:themeElements>
  <a:objectDefaults/>
</a:theme>
</file>

<file path=xl/threadedComments/threadedComment1.xml><?xml version="1.0" encoding="utf-8"?>
<ThreadedComments xmlns="http://schemas.microsoft.com/office/spreadsheetml/2018/threadedcomments" xmlns:x="http://schemas.openxmlformats.org/spreadsheetml/2006/main">
  <threadedComment ref="D12" personId="{27FB19A4-F766-A69C-22B1-1C381FF15F06}" id="{8404B47B-5E41-406C-B8A7-053B6285FAAA}" done="0">
    <text xml:space="preserve">Verónica Moreno:
su incidencia es entre un 1% y un 7%
</text>
  </threadedComment>
  <threadedComment ref="D14" personId="{51D4AFD3-2C1E-04D5-7AD5-4C90675C4037}" id="{4A040606-823B-45CC-87DD-F9242BD71A3C}" done="0">
    <text xml:space="preserve">Verónica Moreno:
su incidencia es entre un 1% y un 7%
</text>
  </threadedComment>
  <threadedComment ref="D4" personId="{D98E16A9-8058-C8E6-923D-23BAEE054717}" id="{13AF57D1-1E4E-4E4C-88F2-6070E68725C5}" done="0">
    <text xml:space="preserve">Verónica Moreno:
su incidencia depende de los demas items
</text>
  </threadedComment>
  <threadedComment ref="D6" personId="{9E6F3FCE-EB8B-1BCF-BAE2-AE89BB46936F}" id="{1BD74710-B9DB-41C4-A5E4-1D017C306048}" done="0">
    <text xml:space="preserve">Verónica Moreno:
su incidencia es entre un 15% y un 30%
</text>
  </threadedComment>
  <threadedComment ref="D8" personId="{221F0CC6-B873-F5AD-F0D1-75CD6690E879}" id="{D3B120A8-75C1-444C-B391-97C8629BE2C5}" done="0">
    <text xml:space="preserve">Verónica Moreno:
su incidencia es entre un 5% y un 15%
</text>
  </threadedComment>
  <threadedComment ref="D10" personId="{8865CB91-543A-9289-80F3-DF3DA1DFA235}" id="{BF9FA7F3-4B61-4669-BB82-4ED74E677CCA}" done="0">
    <text xml:space="preserve">Verónica Moreno:
su incidencia es entre un 3% y un 10%
</text>
  </threadedComment>
</ThreadedComments>
</file>

<file path=xl/worksheets/_rels/sheet3.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Relationships xmlns="http://schemas.openxmlformats.org/package/2006/relationships"><Relationship  Id="rId1" Type="http://schemas.microsoft.com/office/2017/10/relationships/threadedComment" Target="../threadedComments/threadedComment1.xml"/><Relationship  Id="rId2" Type="http://schemas.openxmlformats.org/officeDocument/2006/relationships/comments" Target="../comments1.xml"/><Relationship  Id="rId3" Type="http://schemas.openxmlformats.org/officeDocument/2006/relationships/drawing" Target="../drawings/drawing2.xml"/><Relationship  Id="rId4" Type="http://schemas.openxmlformats.org/officeDocument/2006/relationships/vmlDrawing" Target="../drawings/vmlDrawing1.v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0"/>
  </sheetPr>
  <sheetViews>
    <sheetView showFormulas="0" showGridLines="1" showRowColHeaders="1" showZeros="1" rightToLeft="0" view="normal" topLeftCell="B1" zoomScale="100" workbookViewId="0">
      <pane ySplit="1" topLeftCell="A2" activePane="bottomLeft" state="frozen"/>
      <selection activeCell="B1" activeCellId="0" sqref="B1"/>
    </sheetView>
  </sheetViews>
  <sheetFormatPr defaultColWidth="10.6796875" defaultRowHeight="15" customHeight="1"/>
  <cols>
    <col customWidth="1" hidden="1" min="1" max="1" style="0" width="11.43"/>
    <col customWidth="1" min="2" max="2" style="0" width="13"/>
    <col customWidth="1" min="4" max="4" style="0" width="14"/>
    <col customWidth="1" min="5" max="5" style="0" width="15.140000000000001"/>
    <col customWidth="1" min="6" max="6" style="0" width="9.1400000000000006"/>
    <col customWidth="1" min="7" max="7" style="0" width="9.8599999999999994"/>
    <col customWidth="1" min="8" max="8" style="0" width="15"/>
    <col customWidth="1" min="9" max="9" style="0" width="6.29"/>
    <col customWidth="1" min="10" max="10" style="0" width="5.71"/>
    <col customWidth="1" min="11" max="11" style="0" width="13.15"/>
    <col customWidth="1" min="12" max="12" style="0" width="16"/>
  </cols>
  <sheetData>
    <row r="1" ht="38.25" customHeight="1">
      <c r="B1" s="1" t="s">
        <v>0</v>
      </c>
      <c r="C1" s="1"/>
      <c r="D1" s="2"/>
      <c r="E1" s="2"/>
      <c r="F1" s="3"/>
      <c r="G1" s="3"/>
      <c r="H1" s="3"/>
      <c r="I1" s="3"/>
      <c r="J1" s="3"/>
      <c r="K1" s="3"/>
      <c r="L1" s="3"/>
    </row>
    <row r="2" ht="6" customHeight="1">
      <c r="B2" s="4"/>
      <c r="C2" s="4"/>
      <c r="D2" s="2"/>
      <c r="E2" s="2"/>
      <c r="F2" s="3"/>
      <c r="G2" s="3"/>
      <c r="H2" s="3"/>
      <c r="I2" s="3"/>
      <c r="J2" s="3"/>
      <c r="K2" s="3"/>
      <c r="L2" s="3"/>
    </row>
    <row r="3" ht="30" customHeight="1">
      <c r="B3" s="5" t="s">
        <v>1</v>
      </c>
      <c r="C3" s="5"/>
      <c r="D3" s="5"/>
      <c r="E3" s="5"/>
      <c r="F3" s="5"/>
      <c r="G3" s="5"/>
      <c r="H3" s="5"/>
      <c r="I3" s="5"/>
      <c r="J3" s="5"/>
      <c r="K3" s="5"/>
      <c r="L3" s="5"/>
    </row>
    <row r="4" ht="30" customHeight="1">
      <c r="B4" s="5" t="s">
        <v>2</v>
      </c>
      <c r="C4" s="5"/>
      <c r="D4" s="5"/>
      <c r="E4" s="5"/>
      <c r="F4" s="5"/>
      <c r="G4" s="5"/>
      <c r="H4" s="5"/>
      <c r="I4" s="5"/>
      <c r="J4" s="5"/>
      <c r="K4" s="5"/>
      <c r="L4" s="5"/>
    </row>
    <row r="5" ht="30" customHeight="1">
      <c r="B5" s="5" t="s">
        <v>3</v>
      </c>
      <c r="C5" s="5"/>
      <c r="D5" s="5"/>
      <c r="E5" s="5"/>
      <c r="F5" s="5"/>
      <c r="G5" s="5"/>
      <c r="H5" s="5"/>
      <c r="I5" s="5"/>
      <c r="J5" s="5"/>
      <c r="K5" s="5"/>
      <c r="L5" s="5"/>
    </row>
    <row r="6" ht="30" customHeight="1">
      <c r="B6" s="5" t="s">
        <v>4</v>
      </c>
      <c r="C6" s="5"/>
      <c r="D6" s="5"/>
      <c r="E6" s="5"/>
      <c r="F6" s="5"/>
      <c r="G6" s="5"/>
      <c r="H6" s="5"/>
      <c r="I6" s="5"/>
      <c r="J6" s="5"/>
      <c r="K6" s="5"/>
      <c r="L6" s="5"/>
    </row>
    <row r="7" ht="9" customHeight="1">
      <c r="B7" s="4"/>
      <c r="C7" s="4"/>
      <c r="D7" s="2"/>
      <c r="E7" s="2"/>
      <c r="F7" s="3"/>
      <c r="G7" s="3"/>
      <c r="H7" s="3"/>
      <c r="I7" s="3"/>
      <c r="J7" s="3"/>
      <c r="K7" s="3"/>
      <c r="L7" s="3"/>
    </row>
    <row r="8" ht="35.100000000000001" customHeight="1">
      <c r="B8" s="6" t="s">
        <v>5</v>
      </c>
      <c r="C8" s="6"/>
      <c r="D8" s="6"/>
      <c r="E8" s="6"/>
      <c r="F8" s="6"/>
      <c r="G8" s="6"/>
      <c r="H8" s="6"/>
      <c r="I8" s="6"/>
      <c r="J8" s="6"/>
      <c r="K8" s="6"/>
      <c r="L8" s="6"/>
    </row>
    <row r="9" ht="9" customHeight="1">
      <c r="B9" s="4"/>
      <c r="C9" s="4"/>
      <c r="D9" s="2"/>
      <c r="E9" s="2"/>
      <c r="F9" s="3"/>
      <c r="G9" s="3"/>
      <c r="H9" s="3"/>
      <c r="I9" s="3"/>
      <c r="J9" s="3"/>
      <c r="K9" s="3"/>
      <c r="L9" s="3"/>
    </row>
    <row r="10" ht="26.100000000000001" customHeight="1">
      <c r="B10" s="7" t="s">
        <v>6</v>
      </c>
      <c r="C10" s="7"/>
      <c r="D10" s="7"/>
      <c r="E10" s="7"/>
      <c r="F10" s="7"/>
      <c r="G10" s="7"/>
      <c r="H10" s="7"/>
      <c r="I10" s="7"/>
      <c r="J10" s="7"/>
      <c r="K10" s="7"/>
      <c r="L10" s="7"/>
    </row>
    <row r="11" ht="26.100000000000001" customHeight="1">
      <c r="B11" s="7"/>
      <c r="C11" s="7"/>
      <c r="D11" s="7"/>
      <c r="E11" s="7"/>
      <c r="F11" s="7"/>
      <c r="G11" s="7"/>
      <c r="H11" s="7"/>
      <c r="I11" s="7"/>
      <c r="J11" s="7"/>
      <c r="K11" s="7"/>
      <c r="L11" s="7"/>
    </row>
    <row r="12" ht="26.100000000000001" customHeight="1">
      <c r="B12" s="7"/>
      <c r="C12" s="7"/>
      <c r="D12" s="7"/>
      <c r="E12" s="7"/>
      <c r="F12" s="7"/>
      <c r="G12" s="7"/>
      <c r="H12" s="7"/>
      <c r="I12" s="7"/>
      <c r="J12" s="7"/>
      <c r="K12" s="7"/>
      <c r="L12" s="7"/>
    </row>
    <row r="13" ht="26.100000000000001" customHeight="1">
      <c r="B13" s="7"/>
      <c r="C13" s="7"/>
      <c r="D13" s="7"/>
      <c r="E13" s="7"/>
      <c r="F13" s="7"/>
      <c r="G13" s="7"/>
      <c r="H13" s="7"/>
      <c r="I13" s="7"/>
      <c r="J13" s="7"/>
      <c r="K13" s="7"/>
      <c r="L13" s="7"/>
    </row>
    <row r="14" ht="9.75" customHeight="1">
      <c r="B14" s="8"/>
      <c r="C14" s="8"/>
      <c r="D14" s="8"/>
      <c r="E14" s="8"/>
      <c r="F14" s="8"/>
      <c r="G14" s="8"/>
      <c r="H14" s="8"/>
      <c r="I14" s="8"/>
      <c r="J14" s="8"/>
      <c r="K14" s="8"/>
      <c r="L14" s="8"/>
    </row>
    <row r="15" ht="15">
      <c r="B15" s="9"/>
      <c r="C15" s="9"/>
      <c r="D15" s="9"/>
      <c r="E15" s="9"/>
      <c r="F15" s="9"/>
      <c r="G15" s="9"/>
      <c r="H15" s="9"/>
      <c r="I15" s="9"/>
      <c r="J15" s="9"/>
      <c r="K15" s="9"/>
      <c r="L15" s="9"/>
      <c r="N15" s="10"/>
    </row>
    <row r="16" ht="15">
      <c r="B16" s="11" t="s">
        <v>7</v>
      </c>
      <c r="C16" s="11"/>
      <c r="D16" s="11"/>
      <c r="E16" s="11"/>
      <c r="F16" s="12"/>
      <c r="G16" s="12"/>
      <c r="H16" s="12"/>
      <c r="I16" s="12"/>
      <c r="J16" s="12"/>
      <c r="K16" s="12"/>
      <c r="L16" s="12"/>
    </row>
    <row r="17" ht="6" customHeight="1">
      <c r="B17" s="13"/>
      <c r="C17" s="13"/>
      <c r="D17" s="13"/>
      <c r="E17" s="13"/>
      <c r="F17" s="13"/>
      <c r="G17" s="13"/>
      <c r="H17" s="13"/>
      <c r="I17" s="14"/>
      <c r="J17" s="15"/>
      <c r="K17" s="16"/>
      <c r="L17" s="17"/>
    </row>
    <row r="18" ht="15" customHeight="1">
      <c r="B18" s="18" t="s">
        <v>8</v>
      </c>
      <c r="C18" s="18"/>
      <c r="D18" s="18"/>
      <c r="E18" s="18"/>
      <c r="F18" s="18"/>
      <c r="G18" s="18"/>
      <c r="H18" s="18"/>
      <c r="I18" s="18"/>
      <c r="J18" s="18"/>
      <c r="K18" s="18"/>
      <c r="L18" s="18"/>
    </row>
    <row r="19" ht="15" customHeight="1">
      <c r="B19" s="18"/>
      <c r="C19" s="18"/>
      <c r="D19" s="18"/>
      <c r="E19" s="18"/>
      <c r="F19" s="18"/>
      <c r="G19" s="18"/>
      <c r="H19" s="18"/>
      <c r="I19" s="18"/>
      <c r="J19" s="18"/>
      <c r="K19" s="18"/>
      <c r="L19" s="18"/>
    </row>
    <row r="20" ht="15" customHeight="1">
      <c r="B20" s="18"/>
      <c r="C20" s="18"/>
      <c r="D20" s="18"/>
      <c r="E20" s="18"/>
      <c r="F20" s="18"/>
      <c r="G20" s="18"/>
      <c r="H20" s="18"/>
      <c r="I20" s="18"/>
      <c r="J20" s="18"/>
      <c r="K20" s="18"/>
      <c r="L20" s="18"/>
    </row>
    <row r="21" ht="15" customHeight="1">
      <c r="B21" s="18"/>
      <c r="C21" s="18"/>
      <c r="D21" s="18"/>
      <c r="E21" s="18"/>
      <c r="F21" s="18"/>
      <c r="G21" s="18"/>
      <c r="H21" s="18"/>
      <c r="I21" s="18"/>
      <c r="J21" s="18"/>
      <c r="K21" s="18"/>
      <c r="L21" s="18"/>
    </row>
    <row r="22" ht="9.9499999999999993" customHeight="1">
      <c r="B22" s="13"/>
      <c r="C22" s="13"/>
      <c r="D22" s="13"/>
      <c r="E22" s="13"/>
      <c r="F22" s="13"/>
      <c r="G22" s="13"/>
      <c r="H22" s="13"/>
      <c r="I22" s="19"/>
      <c r="J22" s="20"/>
      <c r="K22" s="21"/>
      <c r="L22" s="17"/>
    </row>
    <row r="23" ht="15">
      <c r="B23" s="11" t="s">
        <v>9</v>
      </c>
      <c r="C23" s="11"/>
      <c r="D23" s="11"/>
      <c r="E23" s="11"/>
      <c r="F23" s="12"/>
      <c r="G23" s="12"/>
      <c r="H23" s="12"/>
      <c r="I23" s="12"/>
      <c r="J23" s="12"/>
      <c r="K23" s="12"/>
      <c r="L23" s="12"/>
    </row>
    <row r="24" ht="6" customHeight="1">
      <c r="B24" s="13"/>
      <c r="C24" s="13"/>
      <c r="D24" s="13"/>
      <c r="E24" s="13"/>
      <c r="F24" s="13"/>
      <c r="G24" s="13"/>
      <c r="H24" s="13"/>
      <c r="I24" s="14"/>
      <c r="J24" s="15"/>
      <c r="K24" s="16"/>
      <c r="L24" s="17"/>
    </row>
    <row r="25" ht="15" customHeight="1">
      <c r="B25" s="18" t="s">
        <v>10</v>
      </c>
      <c r="C25" s="18"/>
      <c r="D25" s="18"/>
      <c r="E25" s="18"/>
      <c r="F25" s="18"/>
      <c r="G25" s="18"/>
      <c r="H25" s="18"/>
      <c r="I25" s="18"/>
      <c r="J25" s="18"/>
      <c r="K25" s="18"/>
      <c r="L25" s="18"/>
    </row>
    <row r="26" ht="15" customHeight="1">
      <c r="B26" s="18"/>
      <c r="C26" s="18"/>
      <c r="D26" s="18"/>
      <c r="E26" s="18"/>
      <c r="F26" s="18"/>
      <c r="G26" s="18"/>
      <c r="H26" s="18"/>
      <c r="I26" s="18"/>
      <c r="J26" s="18"/>
      <c r="K26" s="18"/>
      <c r="L26" s="18"/>
    </row>
    <row r="27" ht="15" customHeight="1">
      <c r="B27" s="18"/>
      <c r="C27" s="18"/>
      <c r="D27" s="18"/>
      <c r="E27" s="18"/>
      <c r="F27" s="18"/>
      <c r="G27" s="18"/>
      <c r="H27" s="18"/>
      <c r="I27" s="18"/>
      <c r="J27" s="18"/>
      <c r="K27" s="18"/>
      <c r="L27" s="18"/>
    </row>
    <row r="28" ht="15" customHeight="1">
      <c r="B28" s="18"/>
      <c r="C28" s="18"/>
      <c r="D28" s="18"/>
      <c r="E28" s="18"/>
      <c r="F28" s="18"/>
      <c r="G28" s="18"/>
      <c r="H28" s="18"/>
      <c r="I28" s="18"/>
      <c r="J28" s="18"/>
      <c r="K28" s="18"/>
      <c r="L28" s="18"/>
    </row>
    <row r="29" ht="15" customHeight="1">
      <c r="B29" s="18"/>
      <c r="C29" s="18"/>
      <c r="D29" s="18"/>
      <c r="E29" s="18"/>
      <c r="F29" s="18"/>
      <c r="G29" s="18"/>
      <c r="H29" s="18"/>
      <c r="I29" s="18"/>
      <c r="J29" s="18"/>
      <c r="K29" s="18"/>
      <c r="L29" s="18"/>
    </row>
    <row r="30" ht="15" customHeight="1">
      <c r="B30" s="18"/>
      <c r="C30" s="18"/>
      <c r="D30" s="18"/>
      <c r="E30" s="18"/>
      <c r="F30" s="18"/>
      <c r="G30" s="18"/>
      <c r="H30" s="18"/>
      <c r="I30" s="18"/>
      <c r="J30" s="18"/>
      <c r="K30" s="18"/>
      <c r="L30" s="18"/>
    </row>
    <row r="31" ht="15" customHeight="1">
      <c r="B31" s="18"/>
      <c r="C31" s="18"/>
      <c r="D31" s="18"/>
      <c r="E31" s="18"/>
      <c r="F31" s="18"/>
      <c r="G31" s="18"/>
      <c r="H31" s="18"/>
      <c r="I31" s="18"/>
      <c r="J31" s="18"/>
      <c r="K31" s="18"/>
      <c r="L31" s="18"/>
    </row>
    <row r="32" ht="9.9499999999999993" customHeight="1"/>
    <row r="33" ht="15">
      <c r="B33" s="11" t="s">
        <v>11</v>
      </c>
      <c r="C33" s="11"/>
      <c r="D33" s="11"/>
      <c r="E33" s="11"/>
      <c r="F33" s="12"/>
      <c r="G33" s="12"/>
      <c r="H33" s="12"/>
      <c r="I33" s="12"/>
      <c r="J33" s="12"/>
      <c r="K33" s="12"/>
      <c r="L33" s="12"/>
    </row>
    <row r="34" ht="12" customHeight="1">
      <c r="B34" s="13"/>
      <c r="C34" s="13"/>
      <c r="D34" s="13"/>
      <c r="E34" s="13"/>
      <c r="F34" s="13"/>
      <c r="G34" s="13"/>
      <c r="H34" s="13"/>
      <c r="I34" s="14"/>
      <c r="J34" s="15"/>
      <c r="K34" s="16"/>
      <c r="L34" s="17"/>
    </row>
    <row r="35" ht="15" customHeight="1">
      <c r="B35" s="18" t="s">
        <v>12</v>
      </c>
      <c r="C35" s="18"/>
      <c r="D35" s="18"/>
      <c r="E35" s="18"/>
      <c r="F35" s="18"/>
      <c r="G35" s="18"/>
      <c r="H35" s="18"/>
      <c r="I35" s="18"/>
      <c r="J35" s="18"/>
      <c r="K35" s="18"/>
      <c r="L35" s="18"/>
    </row>
    <row r="36" ht="15" customHeight="1">
      <c r="B36" s="18"/>
      <c r="C36" s="18"/>
      <c r="D36" s="18"/>
      <c r="E36" s="18"/>
      <c r="F36" s="18"/>
      <c r="G36" s="18"/>
      <c r="H36" s="18"/>
      <c r="I36" s="18"/>
      <c r="J36" s="18"/>
      <c r="K36" s="18"/>
      <c r="L36" s="18"/>
    </row>
    <row r="37" ht="15" customHeight="1">
      <c r="B37" s="18"/>
      <c r="C37" s="18"/>
      <c r="D37" s="18"/>
      <c r="E37" s="18"/>
      <c r="F37" s="18"/>
      <c r="G37" s="18"/>
      <c r="H37" s="18"/>
      <c r="I37" s="18"/>
      <c r="J37" s="18"/>
      <c r="K37" s="18"/>
      <c r="L37" s="18"/>
    </row>
    <row r="38" ht="15" customHeight="1">
      <c r="B38" s="18"/>
      <c r="C38" s="18"/>
      <c r="D38" s="18"/>
      <c r="E38" s="18"/>
      <c r="F38" s="18"/>
      <c r="G38" s="18"/>
      <c r="H38" s="18"/>
      <c r="I38" s="18"/>
      <c r="J38" s="18"/>
      <c r="K38" s="18"/>
      <c r="L38" s="18"/>
    </row>
    <row r="39" ht="9.9499999999999993" customHeight="1"/>
    <row r="40" ht="15">
      <c r="B40" s="11" t="s">
        <v>13</v>
      </c>
      <c r="C40" s="11"/>
      <c r="D40" s="11"/>
      <c r="E40" s="11"/>
      <c r="F40" s="12"/>
      <c r="G40" s="12"/>
      <c r="H40" s="12"/>
      <c r="I40" s="12"/>
      <c r="J40" s="12"/>
      <c r="K40" s="12"/>
      <c r="L40" s="12"/>
    </row>
    <row r="41" ht="6" customHeight="1">
      <c r="B41" s="13"/>
      <c r="C41" s="13"/>
      <c r="D41" s="13"/>
      <c r="E41" s="13"/>
      <c r="F41" s="13"/>
      <c r="G41" s="13"/>
      <c r="H41" s="13"/>
      <c r="I41" s="14"/>
      <c r="J41" s="15"/>
      <c r="K41" s="16"/>
      <c r="L41" s="17"/>
    </row>
    <row r="42" ht="15" customHeight="1">
      <c r="B42" s="22" t="s">
        <v>14</v>
      </c>
      <c r="C42" s="22"/>
      <c r="D42" s="22"/>
      <c r="E42" s="22"/>
      <c r="F42" s="22"/>
      <c r="G42" s="22"/>
      <c r="H42" s="22"/>
      <c r="I42" s="22"/>
      <c r="J42" s="22"/>
      <c r="K42" s="22"/>
      <c r="L42" s="22"/>
    </row>
    <row r="43" ht="15" customHeight="1">
      <c r="B43" s="22"/>
      <c r="C43" s="22"/>
      <c r="D43" s="22"/>
      <c r="E43" s="22"/>
      <c r="F43" s="22"/>
      <c r="G43" s="22"/>
      <c r="H43" s="22"/>
      <c r="I43" s="22"/>
      <c r="J43" s="22"/>
      <c r="K43" s="22"/>
      <c r="L43" s="22"/>
    </row>
    <row r="44" ht="15" customHeight="1">
      <c r="B44" s="22"/>
      <c r="C44" s="22"/>
      <c r="D44" s="22"/>
      <c r="E44" s="22"/>
      <c r="F44" s="22"/>
      <c r="G44" s="22"/>
      <c r="H44" s="22"/>
      <c r="I44" s="22"/>
      <c r="J44" s="22"/>
      <c r="K44" s="22"/>
      <c r="L44" s="22"/>
    </row>
    <row r="45" ht="15" customHeight="1">
      <c r="B45" s="22"/>
      <c r="C45" s="22"/>
      <c r="D45" s="22"/>
      <c r="E45" s="22"/>
      <c r="F45" s="22"/>
      <c r="G45" s="22"/>
      <c r="H45" s="22"/>
      <c r="I45" s="22"/>
      <c r="J45" s="22"/>
      <c r="K45" s="22"/>
      <c r="L45" s="22"/>
    </row>
    <row r="46" ht="15" customHeight="1">
      <c r="B46" s="22"/>
      <c r="C46" s="22"/>
      <c r="D46" s="22"/>
      <c r="E46" s="22"/>
      <c r="F46" s="22"/>
      <c r="G46" s="22"/>
      <c r="H46" s="22"/>
      <c r="I46" s="22"/>
      <c r="J46" s="22"/>
      <c r="K46" s="22"/>
      <c r="L46" s="22"/>
    </row>
    <row r="47" ht="15" customHeight="1">
      <c r="B47" s="22"/>
      <c r="C47" s="22"/>
      <c r="D47" s="22"/>
      <c r="E47" s="22"/>
      <c r="F47" s="22"/>
      <c r="G47" s="22"/>
      <c r="H47" s="22"/>
      <c r="I47" s="22"/>
      <c r="J47" s="22"/>
      <c r="K47" s="22"/>
      <c r="L47" s="22"/>
    </row>
    <row r="48" ht="15" customHeight="1">
      <c r="B48" s="22"/>
      <c r="C48" s="22"/>
      <c r="D48" s="22"/>
      <c r="E48" s="22"/>
      <c r="F48" s="22"/>
      <c r="G48" s="22"/>
      <c r="H48" s="22"/>
      <c r="I48" s="22"/>
      <c r="J48" s="22"/>
      <c r="K48" s="22"/>
      <c r="L48" s="22"/>
    </row>
    <row r="49" ht="15" customHeight="1">
      <c r="B49" s="22"/>
      <c r="C49" s="22"/>
      <c r="D49" s="22"/>
      <c r="E49" s="22"/>
      <c r="F49" s="22"/>
      <c r="G49" s="22"/>
      <c r="H49" s="22"/>
      <c r="I49" s="22"/>
      <c r="J49" s="22"/>
      <c r="K49" s="22"/>
      <c r="L49" s="22"/>
    </row>
    <row r="50" ht="9.9499999999999993" customHeight="1"/>
    <row r="51" ht="15">
      <c r="B51" s="11" t="s">
        <v>15</v>
      </c>
      <c r="C51" s="11"/>
      <c r="D51" s="11"/>
      <c r="E51" s="11"/>
      <c r="F51" s="12"/>
      <c r="G51" s="12"/>
      <c r="H51" s="12"/>
      <c r="I51" s="12"/>
      <c r="J51" s="12"/>
      <c r="K51" s="12"/>
      <c r="L51" s="12"/>
    </row>
    <row r="52" ht="6" customHeight="1">
      <c r="B52" s="13"/>
      <c r="C52" s="13"/>
      <c r="D52" s="13"/>
      <c r="E52" s="13"/>
      <c r="F52" s="13"/>
      <c r="G52" s="13"/>
      <c r="H52" s="13"/>
      <c r="I52" s="14"/>
      <c r="J52" s="15"/>
      <c r="K52" s="16"/>
      <c r="L52" s="17"/>
    </row>
    <row r="53" ht="12" customHeight="1">
      <c r="B53" s="18" t="s">
        <v>16</v>
      </c>
      <c r="C53" s="18"/>
      <c r="D53" s="18"/>
      <c r="E53" s="18"/>
      <c r="F53" s="18"/>
      <c r="G53" s="18"/>
      <c r="H53" s="18"/>
      <c r="I53" s="18"/>
      <c r="J53" s="18"/>
      <c r="K53" s="18"/>
      <c r="L53" s="18"/>
    </row>
    <row r="54" ht="12" customHeight="1">
      <c r="B54" s="18"/>
      <c r="C54" s="18"/>
      <c r="D54" s="18"/>
      <c r="E54" s="18"/>
      <c r="F54" s="18"/>
      <c r="G54" s="18"/>
      <c r="H54" s="18"/>
      <c r="I54" s="18"/>
      <c r="J54" s="18"/>
      <c r="K54" s="18"/>
      <c r="L54" s="18"/>
    </row>
    <row r="55" ht="12" customHeight="1">
      <c r="B55" s="18"/>
      <c r="C55" s="18"/>
      <c r="D55" s="18"/>
      <c r="E55" s="18"/>
      <c r="F55" s="18"/>
      <c r="G55" s="18"/>
      <c r="H55" s="18"/>
      <c r="I55" s="18"/>
      <c r="J55" s="18"/>
      <c r="K55" s="18"/>
      <c r="L55" s="18"/>
    </row>
    <row r="56" ht="12" customHeight="1">
      <c r="B56" s="18"/>
      <c r="C56" s="18"/>
      <c r="D56" s="18"/>
      <c r="E56" s="18"/>
      <c r="F56" s="18"/>
      <c r="G56" s="18"/>
      <c r="H56" s="18"/>
      <c r="I56" s="18"/>
      <c r="J56" s="18"/>
      <c r="K56" s="18"/>
      <c r="L56" s="18"/>
    </row>
    <row r="57" ht="12" customHeight="1">
      <c r="B57" s="18"/>
      <c r="C57" s="18"/>
      <c r="D57" s="18"/>
      <c r="E57" s="18"/>
      <c r="F57" s="18"/>
      <c r="G57" s="18"/>
      <c r="H57" s="18"/>
      <c r="I57" s="18"/>
      <c r="J57" s="18"/>
      <c r="K57" s="18"/>
      <c r="L57" s="18"/>
    </row>
    <row r="58" ht="12" customHeight="1">
      <c r="B58" s="18"/>
      <c r="C58" s="18"/>
      <c r="D58" s="18"/>
      <c r="E58" s="18"/>
      <c r="F58" s="18"/>
      <c r="G58" s="18"/>
      <c r="H58" s="18"/>
      <c r="I58" s="18"/>
      <c r="J58" s="18"/>
      <c r="K58" s="18"/>
      <c r="L58" s="18"/>
    </row>
    <row r="59" ht="9.9499999999999993" customHeight="1"/>
    <row r="60" ht="15">
      <c r="B60" s="11" t="s">
        <v>17</v>
      </c>
      <c r="C60" s="11"/>
      <c r="D60" s="11"/>
      <c r="E60" s="11"/>
      <c r="F60" s="12"/>
      <c r="G60" s="12"/>
      <c r="H60" s="12"/>
      <c r="I60" s="12"/>
      <c r="J60" s="12"/>
      <c r="K60" s="12"/>
      <c r="L60" s="12"/>
    </row>
    <row r="61" ht="6" customHeight="1">
      <c r="B61" s="13"/>
      <c r="C61" s="13"/>
      <c r="D61" s="13"/>
      <c r="E61" s="13"/>
      <c r="F61" s="13"/>
      <c r="G61" s="13"/>
      <c r="H61" s="13"/>
      <c r="I61" s="14"/>
      <c r="J61" s="15"/>
      <c r="K61" s="16"/>
      <c r="L61" s="17"/>
    </row>
    <row r="62" ht="12" customHeight="1">
      <c r="B62" s="18" t="s">
        <v>18</v>
      </c>
      <c r="C62" s="18"/>
      <c r="D62" s="18"/>
      <c r="E62" s="18"/>
      <c r="F62" s="18"/>
      <c r="G62" s="18"/>
      <c r="H62" s="18"/>
      <c r="I62" s="18"/>
      <c r="J62" s="18"/>
      <c r="K62" s="18"/>
      <c r="L62" s="18"/>
    </row>
    <row r="63" ht="12" customHeight="1">
      <c r="B63" s="18"/>
      <c r="C63" s="18"/>
      <c r="D63" s="18"/>
      <c r="E63" s="18"/>
      <c r="F63" s="18"/>
      <c r="G63" s="18"/>
      <c r="H63" s="18"/>
      <c r="I63" s="18"/>
      <c r="J63" s="18"/>
      <c r="K63" s="18"/>
      <c r="L63" s="18"/>
    </row>
    <row r="64" ht="12" customHeight="1">
      <c r="B64" s="18"/>
      <c r="C64" s="18"/>
      <c r="D64" s="18"/>
      <c r="E64" s="18"/>
      <c r="F64" s="18"/>
      <c r="G64" s="18"/>
      <c r="H64" s="18"/>
      <c r="I64" s="18"/>
      <c r="J64" s="18"/>
      <c r="K64" s="18"/>
      <c r="L64" s="18"/>
    </row>
    <row r="65" ht="12" customHeight="1">
      <c r="B65" s="18"/>
      <c r="C65" s="18"/>
      <c r="D65" s="18"/>
      <c r="E65" s="18"/>
      <c r="F65" s="18"/>
      <c r="G65" s="18"/>
      <c r="H65" s="18"/>
      <c r="I65" s="18"/>
      <c r="J65" s="18"/>
      <c r="K65" s="18"/>
      <c r="L65" s="18"/>
    </row>
    <row r="66" ht="9.9499999999999993" customHeight="1"/>
    <row r="67" ht="15">
      <c r="B67" s="11" t="s">
        <v>19</v>
      </c>
      <c r="C67" s="11"/>
      <c r="D67" s="11"/>
      <c r="E67" s="11"/>
      <c r="F67" s="12"/>
      <c r="G67" s="12"/>
      <c r="H67" s="12"/>
      <c r="I67" s="12"/>
      <c r="J67" s="12"/>
      <c r="K67" s="12"/>
      <c r="L67" s="12"/>
    </row>
    <row r="68" ht="6" customHeight="1">
      <c r="B68" s="13"/>
      <c r="C68" s="13"/>
      <c r="D68" s="13"/>
      <c r="E68" s="13"/>
      <c r="F68" s="13"/>
      <c r="G68" s="13"/>
      <c r="H68" s="13"/>
      <c r="I68" s="14"/>
      <c r="J68" s="15"/>
      <c r="K68" s="16"/>
      <c r="L68" s="17"/>
    </row>
    <row r="69" ht="15" customHeight="1">
      <c r="B69" s="18" t="s">
        <v>20</v>
      </c>
      <c r="C69" s="18"/>
      <c r="D69" s="18"/>
      <c r="E69" s="18"/>
      <c r="F69" s="18"/>
      <c r="G69" s="18"/>
      <c r="H69" s="18"/>
      <c r="I69" s="18"/>
      <c r="J69" s="18"/>
      <c r="K69" s="18"/>
      <c r="L69" s="18"/>
    </row>
    <row r="70" ht="15" customHeight="1">
      <c r="B70" s="18"/>
      <c r="C70" s="18"/>
      <c r="D70" s="18"/>
      <c r="E70" s="18"/>
      <c r="F70" s="18"/>
      <c r="G70" s="18"/>
      <c r="H70" s="18"/>
      <c r="I70" s="18"/>
      <c r="J70" s="18"/>
      <c r="K70" s="18"/>
      <c r="L70" s="18"/>
    </row>
    <row r="71" ht="15" customHeight="1">
      <c r="B71" s="18"/>
      <c r="C71" s="18"/>
      <c r="D71" s="18"/>
      <c r="E71" s="18"/>
      <c r="F71" s="18"/>
      <c r="G71" s="18"/>
      <c r="H71" s="18"/>
      <c r="I71" s="18"/>
      <c r="J71" s="18"/>
      <c r="K71" s="18"/>
      <c r="L71" s="18"/>
      <c r="M71" s="23"/>
    </row>
    <row r="72" ht="15" customHeight="1">
      <c r="B72" s="18"/>
      <c r="C72" s="18"/>
      <c r="D72" s="18"/>
      <c r="E72" s="18"/>
      <c r="F72" s="18"/>
      <c r="G72" s="18"/>
      <c r="H72" s="18"/>
      <c r="I72" s="18"/>
      <c r="J72" s="18"/>
      <c r="K72" s="18"/>
      <c r="L72" s="18"/>
    </row>
    <row r="73" ht="9.9499999999999993" customHeight="1"/>
    <row r="74" ht="15">
      <c r="B74" s="11" t="s">
        <v>21</v>
      </c>
      <c r="C74" s="11"/>
      <c r="D74" s="11"/>
      <c r="E74" s="11"/>
      <c r="F74" s="12"/>
      <c r="G74" s="12"/>
      <c r="H74" s="12"/>
      <c r="I74" s="12"/>
      <c r="J74" s="12"/>
      <c r="K74" s="12"/>
      <c r="L74" s="12"/>
    </row>
    <row r="75" ht="6" customHeight="1">
      <c r="B75" s="13"/>
      <c r="C75" s="13"/>
      <c r="D75" s="13"/>
      <c r="E75" s="13"/>
      <c r="F75" s="13"/>
      <c r="G75" s="13"/>
      <c r="H75" s="13"/>
      <c r="I75" s="14"/>
      <c r="J75" s="15"/>
      <c r="K75" s="16"/>
      <c r="L75" s="17"/>
    </row>
    <row r="76" ht="15" customHeight="1">
      <c r="B76" s="18" t="s">
        <v>22</v>
      </c>
      <c r="C76" s="18"/>
      <c r="D76" s="18"/>
      <c r="E76" s="18"/>
      <c r="F76" s="18"/>
      <c r="G76" s="18"/>
      <c r="H76" s="18"/>
      <c r="I76" s="18"/>
      <c r="J76" s="18"/>
      <c r="K76" s="18"/>
      <c r="L76" s="18"/>
    </row>
    <row r="77" ht="15" customHeight="1">
      <c r="B77" s="18"/>
      <c r="C77" s="18"/>
      <c r="D77" s="18"/>
      <c r="E77" s="18"/>
      <c r="F77" s="18"/>
      <c r="G77" s="18"/>
      <c r="H77" s="18"/>
      <c r="I77" s="18"/>
      <c r="J77" s="18"/>
      <c r="K77" s="18"/>
      <c r="L77" s="18"/>
    </row>
    <row r="78" ht="15" customHeight="1">
      <c r="B78" s="18"/>
      <c r="C78" s="18"/>
      <c r="D78" s="18"/>
      <c r="E78" s="18"/>
      <c r="F78" s="18"/>
      <c r="G78" s="18"/>
      <c r="H78" s="18"/>
      <c r="I78" s="18"/>
      <c r="J78" s="18"/>
      <c r="K78" s="18"/>
      <c r="L78" s="18"/>
    </row>
    <row r="79" ht="15" customHeight="1">
      <c r="B79" s="18"/>
      <c r="C79" s="18"/>
      <c r="D79" s="18"/>
      <c r="E79" s="18"/>
      <c r="F79" s="18"/>
      <c r="G79" s="18"/>
      <c r="H79" s="18"/>
      <c r="I79" s="18"/>
      <c r="J79" s="18"/>
      <c r="K79" s="18"/>
      <c r="L79" s="18"/>
    </row>
    <row r="80" ht="9.9499999999999993" customHeight="1"/>
    <row r="81" ht="15">
      <c r="B81" s="11" t="s">
        <v>23</v>
      </c>
      <c r="C81" s="11"/>
      <c r="D81" s="11"/>
      <c r="E81" s="11"/>
      <c r="F81" s="12"/>
      <c r="G81" s="12"/>
      <c r="H81" s="12"/>
      <c r="I81" s="12"/>
      <c r="J81" s="12"/>
      <c r="K81" s="12"/>
      <c r="L81" s="12"/>
    </row>
    <row r="82" ht="6" customHeight="1">
      <c r="B82" s="13"/>
      <c r="C82" s="13"/>
      <c r="D82" s="13"/>
      <c r="E82" s="13"/>
      <c r="F82" s="13"/>
      <c r="G82" s="13"/>
      <c r="H82" s="13"/>
      <c r="I82" s="14"/>
      <c r="J82" s="15"/>
      <c r="K82" s="16"/>
      <c r="L82" s="17"/>
    </row>
    <row r="83" ht="15" customHeight="1">
      <c r="B83" s="18" t="s">
        <v>24</v>
      </c>
      <c r="C83" s="18"/>
      <c r="D83" s="18"/>
      <c r="E83" s="18"/>
      <c r="F83" s="18"/>
      <c r="G83" s="18"/>
      <c r="H83" s="18"/>
      <c r="I83" s="18"/>
      <c r="J83" s="18"/>
      <c r="K83" s="18"/>
      <c r="L83" s="18"/>
    </row>
    <row r="84" ht="15" customHeight="1">
      <c r="B84" s="18"/>
      <c r="C84" s="18"/>
      <c r="D84" s="18"/>
      <c r="E84" s="18"/>
      <c r="F84" s="18"/>
      <c r="G84" s="18"/>
      <c r="H84" s="18"/>
      <c r="I84" s="18"/>
      <c r="J84" s="18"/>
      <c r="K84" s="18"/>
      <c r="L84" s="18"/>
    </row>
    <row r="85" ht="15" customHeight="1">
      <c r="B85" s="18"/>
      <c r="C85" s="18"/>
      <c r="D85" s="18"/>
      <c r="E85" s="18"/>
      <c r="F85" s="18"/>
      <c r="G85" s="18"/>
      <c r="H85" s="18"/>
      <c r="I85" s="18"/>
      <c r="J85" s="18"/>
      <c r="K85" s="18"/>
      <c r="L85" s="18"/>
    </row>
    <row r="86" ht="15" customHeight="1">
      <c r="B86" s="18"/>
      <c r="C86" s="18"/>
      <c r="D86" s="18"/>
      <c r="E86" s="18"/>
      <c r="F86" s="18"/>
      <c r="G86" s="18"/>
      <c r="H86" s="18"/>
      <c r="I86" s="18"/>
      <c r="J86" s="18"/>
      <c r="K86" s="18"/>
      <c r="L86" s="18"/>
    </row>
    <row r="87" ht="9.9499999999999993" customHeight="1"/>
    <row r="88" ht="15">
      <c r="B88" s="11" t="s">
        <v>25</v>
      </c>
      <c r="C88" s="11"/>
      <c r="D88" s="11"/>
      <c r="E88" s="11"/>
      <c r="F88" s="12"/>
      <c r="G88" s="12"/>
      <c r="H88" s="12"/>
      <c r="I88" s="12"/>
      <c r="J88" s="12"/>
      <c r="K88" s="12"/>
      <c r="L88" s="12"/>
    </row>
    <row r="89" ht="6" customHeight="1">
      <c r="B89" s="13"/>
      <c r="C89" s="13"/>
      <c r="D89" s="13"/>
      <c r="E89" s="13"/>
      <c r="F89" s="13"/>
      <c r="G89" s="13"/>
      <c r="H89" s="13"/>
      <c r="I89" s="14"/>
      <c r="J89" s="15"/>
      <c r="K89" s="16"/>
      <c r="L89" s="17"/>
    </row>
    <row r="90" ht="12" customHeight="1">
      <c r="B90" s="18" t="s">
        <v>26</v>
      </c>
      <c r="C90" s="18"/>
      <c r="D90" s="18"/>
      <c r="E90" s="18"/>
      <c r="F90" s="18"/>
      <c r="G90" s="18"/>
      <c r="H90" s="18"/>
      <c r="I90" s="18"/>
      <c r="J90" s="18"/>
      <c r="K90" s="18"/>
      <c r="L90" s="18"/>
    </row>
    <row r="91" ht="12" customHeight="1">
      <c r="B91" s="18"/>
      <c r="C91" s="18"/>
      <c r="D91" s="18"/>
      <c r="E91" s="18"/>
      <c r="F91" s="18"/>
      <c r="G91" s="18"/>
      <c r="H91" s="18"/>
      <c r="I91" s="18"/>
      <c r="J91" s="18"/>
      <c r="K91" s="18"/>
      <c r="L91" s="18"/>
    </row>
    <row r="92" ht="12" customHeight="1">
      <c r="B92" s="18"/>
      <c r="C92" s="18"/>
      <c r="D92" s="18"/>
      <c r="E92" s="18"/>
      <c r="F92" s="18"/>
      <c r="G92" s="18"/>
      <c r="H92" s="18"/>
      <c r="I92" s="18"/>
      <c r="J92" s="18"/>
      <c r="K92" s="18"/>
      <c r="L92" s="18"/>
    </row>
    <row r="93" ht="12" customHeight="1">
      <c r="B93" s="18"/>
      <c r="C93" s="18"/>
      <c r="D93" s="18"/>
      <c r="E93" s="18"/>
      <c r="F93" s="18"/>
      <c r="G93" s="18"/>
      <c r="H93" s="18"/>
      <c r="I93" s="18"/>
      <c r="J93" s="18"/>
      <c r="K93" s="18"/>
      <c r="L93" s="18"/>
    </row>
    <row r="94" ht="9.9499999999999993" customHeight="1"/>
    <row r="95" ht="15">
      <c r="B95" s="11" t="s">
        <v>27</v>
      </c>
      <c r="C95" s="11"/>
      <c r="D95" s="11"/>
      <c r="E95" s="11"/>
      <c r="F95" s="12"/>
      <c r="G95" s="12"/>
      <c r="H95" s="12"/>
      <c r="I95" s="12"/>
      <c r="J95" s="12"/>
      <c r="K95" s="12"/>
      <c r="L95" s="12"/>
    </row>
    <row r="96" ht="6" customHeight="1">
      <c r="B96" s="13"/>
      <c r="C96" s="13"/>
      <c r="D96" s="13"/>
      <c r="E96" s="13"/>
      <c r="F96" s="13"/>
      <c r="G96" s="13"/>
      <c r="H96" s="13"/>
      <c r="I96" s="14"/>
      <c r="J96" s="15"/>
      <c r="K96" s="16"/>
      <c r="L96" s="17"/>
    </row>
    <row r="97" ht="12" customHeight="1">
      <c r="B97" s="18" t="s">
        <v>28</v>
      </c>
      <c r="C97" s="18"/>
      <c r="D97" s="18"/>
      <c r="E97" s="18"/>
      <c r="F97" s="18"/>
      <c r="G97" s="18"/>
      <c r="H97" s="18"/>
      <c r="I97" s="18"/>
      <c r="J97" s="18"/>
      <c r="K97" s="18"/>
      <c r="L97" s="18"/>
    </row>
    <row r="98" ht="12" customHeight="1">
      <c r="B98" s="18"/>
      <c r="C98" s="18"/>
      <c r="D98" s="18"/>
      <c r="E98" s="18"/>
      <c r="F98" s="18"/>
      <c r="G98" s="18"/>
      <c r="H98" s="18"/>
      <c r="I98" s="18"/>
      <c r="J98" s="18"/>
      <c r="K98" s="18"/>
      <c r="L98" s="18"/>
    </row>
    <row r="99" ht="12" customHeight="1">
      <c r="B99" s="18"/>
      <c r="C99" s="18"/>
      <c r="D99" s="18"/>
      <c r="E99" s="18"/>
      <c r="F99" s="18"/>
      <c r="G99" s="18"/>
      <c r="H99" s="18"/>
      <c r="I99" s="18"/>
      <c r="J99" s="18"/>
      <c r="K99" s="18"/>
      <c r="L99" s="18"/>
    </row>
    <row r="100" ht="12" customHeight="1">
      <c r="B100" s="18"/>
      <c r="C100" s="18"/>
      <c r="D100" s="18"/>
      <c r="E100" s="18"/>
      <c r="F100" s="18"/>
      <c r="G100" s="18"/>
      <c r="H100" s="18"/>
      <c r="I100" s="18"/>
      <c r="J100" s="18"/>
      <c r="K100" s="18"/>
      <c r="L100" s="18"/>
    </row>
    <row r="101" ht="9.9499999999999993" customHeight="1"/>
    <row r="102" ht="15">
      <c r="B102" s="11" t="s">
        <v>29</v>
      </c>
      <c r="C102" s="11"/>
      <c r="D102" s="11"/>
      <c r="E102" s="11"/>
      <c r="F102" s="12"/>
      <c r="G102" s="12"/>
      <c r="H102" s="12"/>
      <c r="I102" s="12"/>
      <c r="J102" s="12"/>
      <c r="K102" s="12"/>
      <c r="L102" s="12"/>
    </row>
    <row r="103" ht="6" customHeight="1">
      <c r="B103" s="13"/>
      <c r="C103" s="13"/>
      <c r="D103" s="13"/>
      <c r="E103" s="13"/>
      <c r="F103" s="13"/>
      <c r="G103" s="13"/>
      <c r="H103" s="13"/>
      <c r="I103" s="14"/>
      <c r="J103" s="15"/>
      <c r="K103" s="16"/>
      <c r="L103" s="17"/>
    </row>
    <row r="104" ht="12" customHeight="1">
      <c r="B104" s="18" t="s">
        <v>30</v>
      </c>
      <c r="C104" s="18"/>
      <c r="D104" s="18"/>
      <c r="E104" s="18"/>
      <c r="F104" s="18"/>
      <c r="G104" s="18"/>
      <c r="H104" s="18"/>
      <c r="I104" s="18"/>
      <c r="J104" s="18"/>
      <c r="K104" s="18"/>
      <c r="L104" s="18"/>
    </row>
    <row r="105" ht="12" customHeight="1">
      <c r="B105" s="18"/>
      <c r="C105" s="18"/>
      <c r="D105" s="18"/>
      <c r="E105" s="18"/>
      <c r="F105" s="18"/>
      <c r="G105" s="18"/>
      <c r="H105" s="18"/>
      <c r="I105" s="18"/>
      <c r="J105" s="18"/>
      <c r="K105" s="18"/>
      <c r="L105" s="18"/>
    </row>
    <row r="106" ht="12" customHeight="1">
      <c r="B106" s="18"/>
      <c r="C106" s="18"/>
      <c r="D106" s="18"/>
      <c r="E106" s="18"/>
      <c r="F106" s="18"/>
      <c r="G106" s="18"/>
      <c r="H106" s="18"/>
      <c r="I106" s="18"/>
      <c r="J106" s="18"/>
      <c r="K106" s="18"/>
      <c r="L106" s="18"/>
    </row>
    <row r="107" ht="12" customHeight="1">
      <c r="B107" s="18"/>
      <c r="C107" s="18"/>
      <c r="D107" s="18"/>
      <c r="E107" s="18"/>
      <c r="F107" s="18"/>
      <c r="G107" s="18"/>
      <c r="H107" s="18"/>
      <c r="I107" s="18"/>
      <c r="J107" s="18"/>
      <c r="K107" s="18"/>
      <c r="L107" s="18"/>
    </row>
    <row r="108" ht="12" customHeight="1">
      <c r="B108" s="18"/>
      <c r="C108" s="18"/>
      <c r="D108" s="18"/>
      <c r="E108" s="18"/>
      <c r="F108" s="18"/>
      <c r="G108" s="18"/>
      <c r="H108" s="18"/>
      <c r="I108" s="18"/>
      <c r="J108" s="18"/>
      <c r="K108" s="18"/>
      <c r="L108" s="18"/>
    </row>
    <row r="109" ht="15"/>
    <row r="110" ht="15">
      <c r="B110" s="11" t="s">
        <v>31</v>
      </c>
      <c r="C110" s="11"/>
      <c r="D110" s="11"/>
      <c r="E110" s="11"/>
      <c r="F110" s="12"/>
      <c r="G110" s="12"/>
      <c r="H110" s="12"/>
      <c r="I110" s="12"/>
      <c r="J110" s="12"/>
      <c r="K110" s="12"/>
      <c r="L110" s="12"/>
    </row>
    <row r="111" ht="15">
      <c r="B111" s="13"/>
      <c r="C111" s="13"/>
      <c r="D111" s="13"/>
      <c r="E111" s="13"/>
      <c r="F111" s="13"/>
      <c r="G111" s="13"/>
      <c r="H111" s="13"/>
      <c r="I111" s="14"/>
      <c r="J111" s="15"/>
      <c r="K111" s="16"/>
      <c r="L111" s="17"/>
    </row>
    <row r="112" ht="15" customHeight="1">
      <c r="B112" s="18" t="s">
        <v>32</v>
      </c>
      <c r="C112" s="18"/>
      <c r="D112" s="18"/>
      <c r="E112" s="18"/>
      <c r="F112" s="18"/>
      <c r="G112" s="18"/>
      <c r="H112" s="18"/>
      <c r="I112" s="18"/>
      <c r="J112" s="18"/>
      <c r="K112" s="18"/>
      <c r="L112" s="18"/>
    </row>
    <row r="113" ht="15">
      <c r="B113" s="18"/>
      <c r="C113" s="18"/>
      <c r="D113" s="18"/>
      <c r="E113" s="18"/>
      <c r="F113" s="18"/>
      <c r="G113" s="18"/>
      <c r="H113" s="18"/>
      <c r="I113" s="18"/>
      <c r="J113" s="18"/>
      <c r="K113" s="18"/>
      <c r="L113" s="18"/>
    </row>
    <row r="114" ht="15">
      <c r="B114" s="18"/>
      <c r="C114" s="18"/>
      <c r="D114" s="18"/>
      <c r="E114" s="18"/>
      <c r="F114" s="18"/>
      <c r="G114" s="18"/>
      <c r="H114" s="18"/>
      <c r="I114" s="18"/>
      <c r="J114" s="18"/>
      <c r="K114" s="18"/>
      <c r="L114" s="18"/>
    </row>
    <row r="115" ht="15">
      <c r="B115" s="18"/>
      <c r="C115" s="18"/>
      <c r="D115" s="18"/>
      <c r="E115" s="18"/>
      <c r="F115" s="18"/>
      <c r="G115" s="18"/>
      <c r="H115" s="18"/>
      <c r="I115" s="18"/>
      <c r="J115" s="18"/>
      <c r="K115" s="18"/>
      <c r="L115" s="18"/>
    </row>
    <row r="116" ht="15"/>
    <row r="117" ht="15">
      <c r="B117" s="11" t="s">
        <v>33</v>
      </c>
      <c r="C117" s="11"/>
      <c r="D117" s="11"/>
      <c r="E117" s="11"/>
      <c r="F117" s="12"/>
      <c r="G117" s="12"/>
      <c r="H117" s="12"/>
      <c r="I117" s="12"/>
      <c r="J117" s="12"/>
      <c r="K117" s="12"/>
      <c r="L117" s="12"/>
    </row>
    <row r="118" ht="15">
      <c r="B118" s="13"/>
      <c r="C118" s="13"/>
      <c r="D118" s="13"/>
      <c r="E118" s="13"/>
      <c r="F118" s="13"/>
      <c r="G118" s="13"/>
      <c r="H118" s="13"/>
      <c r="I118" s="14"/>
      <c r="J118" s="15"/>
      <c r="K118" s="16"/>
      <c r="L118" s="17"/>
    </row>
    <row r="119" ht="15" customHeight="1">
      <c r="B119" s="18" t="s">
        <v>34</v>
      </c>
      <c r="C119" s="18"/>
      <c r="D119" s="18"/>
      <c r="E119" s="18"/>
      <c r="F119" s="18"/>
      <c r="G119" s="18"/>
      <c r="H119" s="18"/>
      <c r="I119" s="18"/>
      <c r="J119" s="18"/>
      <c r="K119" s="18"/>
      <c r="L119" s="18"/>
    </row>
    <row r="120" ht="15">
      <c r="B120" s="18"/>
      <c r="C120" s="18"/>
      <c r="D120" s="18"/>
      <c r="E120" s="18"/>
      <c r="F120" s="18"/>
      <c r="G120" s="18"/>
      <c r="H120" s="18"/>
      <c r="I120" s="18"/>
      <c r="J120" s="18"/>
      <c r="K120" s="18"/>
      <c r="L120" s="18"/>
    </row>
    <row r="121" ht="15">
      <c r="B121" s="18"/>
      <c r="C121" s="18"/>
      <c r="D121" s="18"/>
      <c r="E121" s="18"/>
      <c r="F121" s="18"/>
      <c r="G121" s="18"/>
      <c r="H121" s="18"/>
      <c r="I121" s="18"/>
      <c r="J121" s="18"/>
      <c r="K121" s="18"/>
      <c r="L121" s="18"/>
    </row>
    <row r="122" ht="15"/>
    <row r="123" ht="15">
      <c r="B123" s="11" t="s">
        <v>35</v>
      </c>
      <c r="C123" s="11"/>
      <c r="D123" s="11"/>
      <c r="E123" s="11"/>
      <c r="F123" s="12"/>
      <c r="G123" s="12"/>
      <c r="H123" s="12"/>
      <c r="I123" s="12"/>
      <c r="J123" s="12"/>
      <c r="K123" s="12"/>
      <c r="L123" s="12"/>
    </row>
    <row r="124" ht="15">
      <c r="B124" s="13"/>
      <c r="C124" s="13"/>
      <c r="D124" s="13"/>
      <c r="E124" s="13"/>
      <c r="F124" s="13"/>
      <c r="G124" s="13"/>
      <c r="H124" s="13"/>
      <c r="I124" s="14"/>
      <c r="J124" s="15"/>
      <c r="K124" s="16"/>
      <c r="L124" s="17"/>
    </row>
    <row r="125" ht="15" customHeight="1">
      <c r="B125" s="18" t="s">
        <v>36</v>
      </c>
      <c r="C125" s="18"/>
      <c r="D125" s="18"/>
      <c r="E125" s="18"/>
      <c r="F125" s="18"/>
      <c r="G125" s="18"/>
      <c r="H125" s="18"/>
      <c r="I125" s="18"/>
      <c r="J125" s="18"/>
      <c r="K125" s="18"/>
      <c r="L125" s="18"/>
    </row>
    <row r="126" ht="15">
      <c r="B126" s="18"/>
      <c r="C126" s="18"/>
      <c r="D126" s="18"/>
      <c r="E126" s="18"/>
      <c r="F126" s="18"/>
      <c r="G126" s="18"/>
      <c r="H126" s="18"/>
      <c r="I126" s="18"/>
      <c r="J126" s="18"/>
      <c r="K126" s="18"/>
      <c r="L126" s="18"/>
    </row>
    <row r="127" ht="15">
      <c r="B127" s="18"/>
      <c r="C127" s="18"/>
      <c r="D127" s="18"/>
      <c r="E127" s="18"/>
      <c r="F127" s="18"/>
      <c r="G127" s="18"/>
      <c r="H127" s="18"/>
      <c r="I127" s="18"/>
      <c r="J127" s="18"/>
      <c r="K127" s="18"/>
      <c r="L127" s="18"/>
    </row>
    <row r="128" ht="15">
      <c r="B128" s="18"/>
      <c r="C128" s="18"/>
      <c r="D128" s="18"/>
      <c r="E128" s="18"/>
      <c r="F128" s="18"/>
      <c r="G128" s="18"/>
      <c r="H128" s="18"/>
      <c r="I128" s="18"/>
      <c r="J128" s="18"/>
      <c r="K128" s="18"/>
      <c r="L128" s="18"/>
    </row>
  </sheetData>
  <mergeCells count="37">
    <mergeCell ref="B1:C1"/>
    <mergeCell ref="B3:L3"/>
    <mergeCell ref="B4:L4"/>
    <mergeCell ref="B5:L5"/>
    <mergeCell ref="B6:L6"/>
    <mergeCell ref="B8:L8"/>
    <mergeCell ref="B10:L13"/>
    <mergeCell ref="B16:E16"/>
    <mergeCell ref="B18:L21"/>
    <mergeCell ref="B23:E23"/>
    <mergeCell ref="B25:L31"/>
    <mergeCell ref="B33:E33"/>
    <mergeCell ref="B35:L38"/>
    <mergeCell ref="B40:E40"/>
    <mergeCell ref="B42:L49"/>
    <mergeCell ref="B51:E51"/>
    <mergeCell ref="B53:L58"/>
    <mergeCell ref="B60:E60"/>
    <mergeCell ref="B62:L65"/>
    <mergeCell ref="B67:E67"/>
    <mergeCell ref="B69:L72"/>
    <mergeCell ref="B74:E74"/>
    <mergeCell ref="B76:L79"/>
    <mergeCell ref="B81:E81"/>
    <mergeCell ref="B83:L86"/>
    <mergeCell ref="B88:E88"/>
    <mergeCell ref="B90:L93"/>
    <mergeCell ref="B95:E95"/>
    <mergeCell ref="B97:L100"/>
    <mergeCell ref="B102:E102"/>
    <mergeCell ref="B104:L108"/>
    <mergeCell ref="B110:E110"/>
    <mergeCell ref="B112:L115"/>
    <mergeCell ref="B117:E117"/>
    <mergeCell ref="B119:L121"/>
    <mergeCell ref="B123:E123"/>
    <mergeCell ref="B125:L128"/>
  </mergeCells>
  <printOptions headings="0" gridLines="0" horizontalCentered="0" verticalCentered="0"/>
  <pageMargins left="0.69999999999999996" right="0.69999999999999996" top="0.75" bottom="0.75" header="0.51181102362204689" footer="0.51181102362204689"/>
  <pageSetup paperSize="9" scale="90" fitToWidth="1" fitToHeight="1" pageOrder="downThenOver" orientation="landscape" usePrinterDefaults="1" blackAndWhite="0" draft="0" cellComments="none" useFirstPageNumber="0" errors="displayed" horizontalDpi="300" verticalDpi="3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tabColor rgb="FF7030A0"/>
    <outlinePr applyStyles="0" summaryBelow="1" summaryRight="1" showOutlineSymbols="1"/>
    <pageSetUpPr autoPageBreaks="1" fitToPage="0"/>
  </sheetPr>
  <sheetViews>
    <sheetView showFormulas="0" showGridLines="1" showRowColHeaders="1" showZeros="1" rightToLeft="0" view="normal" topLeftCell="F1" zoomScale="100" workbookViewId="0">
      <pane ySplit="3" topLeftCell="A4" activePane="bottomLeft" state="frozen"/>
      <selection activeCell="L122" activeCellId="0" sqref="L122"/>
    </sheetView>
  </sheetViews>
  <sheetFormatPr defaultColWidth="10.6796875" defaultRowHeight="15" customHeight="1"/>
  <cols>
    <col customWidth="1" hidden="1" min="1" max="1" style="12" width="10.289999999999999"/>
    <col customWidth="1" min="2" max="2" style="12" width="13"/>
    <col customWidth="1" min="3" max="3" style="12" width="13.57"/>
    <col customWidth="1" min="4" max="4" style="12" width="18.420000000000002"/>
    <col customWidth="1" min="5" max="5" style="12" width="11.140000000000001"/>
    <col customWidth="1" min="6" max="6" style="12" width="11.43"/>
    <col customWidth="1" min="7" max="7" style="12" width="9.8599999999999994"/>
    <col customWidth="1" min="8" max="8" style="12" width="11.57"/>
    <col customWidth="1" min="9" max="9" style="12" width="7.4199999999999999"/>
    <col customWidth="1" min="10" max="10" style="12" width="12.01"/>
    <col customWidth="1" min="11" max="11" style="12" width="8.7100000000000009"/>
    <col customWidth="1" min="12" max="12" style="12" width="10.57"/>
    <col customWidth="1" min="13" max="13" style="12" width="19.289999999999999"/>
    <col customWidth="1" min="14" max="14" style="24" width="7.28125"/>
    <col customWidth="1" hidden="1" min="15" max="15" style="25" width="17"/>
    <col customWidth="1" hidden="1" min="16" max="16" style="26" width="13.15"/>
    <col customWidth="1" hidden="1" min="17" max="17" style="27" width="12.140625"/>
    <col customWidth="1" hidden="1" min="18" max="18" style="24" width="11.43"/>
    <col customWidth="1" min="19" max="21" style="24" width="11.43"/>
    <col customWidth="1" min="22" max="257" style="12" width="11.43"/>
  </cols>
  <sheetData>
    <row r="1" ht="22.5" customHeight="1">
      <c r="B1" s="28" t="s">
        <v>37</v>
      </c>
      <c r="C1" s="29"/>
      <c r="D1" s="29"/>
      <c r="E1" s="29"/>
      <c r="F1" s="30"/>
      <c r="G1" s="29"/>
      <c r="H1" s="31"/>
      <c r="I1" s="31"/>
      <c r="J1" s="31"/>
      <c r="K1" s="32"/>
      <c r="L1" s="33" t="s">
        <v>38</v>
      </c>
      <c r="M1" s="33"/>
      <c r="O1" s="34">
        <v>0.1237</v>
      </c>
      <c r="Q1" s="27"/>
      <c r="R1" s="26"/>
      <c r="S1" s="26"/>
    </row>
    <row r="2" ht="22.5" customHeight="1">
      <c r="B2" s="35" t="s">
        <v>39</v>
      </c>
      <c r="C2" s="36">
        <v>1410000</v>
      </c>
      <c r="D2" s="37" t="s">
        <v>40</v>
      </c>
      <c r="E2" s="37"/>
      <c r="F2" s="38"/>
      <c r="G2" s="37"/>
      <c r="H2" s="37"/>
      <c r="I2" s="37" t="s">
        <v>41</v>
      </c>
      <c r="J2" s="37"/>
      <c r="K2" s="39">
        <v>1410</v>
      </c>
      <c r="L2" s="33"/>
      <c r="M2" s="33"/>
      <c r="Q2" s="27"/>
      <c r="R2" s="26"/>
      <c r="S2" s="26"/>
    </row>
    <row r="3" ht="33" customHeight="1">
      <c r="A3" s="12" t="s">
        <v>42</v>
      </c>
      <c r="B3" s="40" t="s">
        <v>43</v>
      </c>
      <c r="C3" s="40"/>
      <c r="D3" s="40"/>
      <c r="E3" s="40"/>
      <c r="F3" s="40"/>
      <c r="G3" s="40"/>
      <c r="H3" s="40"/>
      <c r="I3" s="41" t="s">
        <v>44</v>
      </c>
      <c r="J3" s="41" t="s">
        <v>45</v>
      </c>
      <c r="K3" s="41" t="s">
        <v>46</v>
      </c>
      <c r="L3" s="41" t="s">
        <v>47</v>
      </c>
      <c r="M3" s="41" t="s">
        <v>48</v>
      </c>
      <c r="O3" s="25">
        <f>0.25*1237000</f>
        <v>309250</v>
      </c>
      <c r="Q3" s="27"/>
      <c r="R3" s="26"/>
      <c r="S3" s="26"/>
    </row>
    <row r="4" s="24" customFormat="1" ht="6" customHeight="1">
      <c r="B4" s="42"/>
      <c r="C4" s="42"/>
      <c r="D4" s="42"/>
      <c r="E4" s="42"/>
      <c r="F4" s="42"/>
      <c r="G4" s="42"/>
      <c r="H4" s="42"/>
      <c r="I4" s="42"/>
      <c r="J4" s="42"/>
      <c r="K4" s="42"/>
      <c r="L4" s="42"/>
      <c r="M4" s="42"/>
      <c r="O4" s="25"/>
      <c r="P4" s="26"/>
      <c r="Q4" s="27"/>
      <c r="R4" s="26"/>
      <c r="S4" s="26"/>
    </row>
    <row r="5" ht="26.100000000000001" customHeight="1">
      <c r="A5" s="43" t="e">
        <f>+IF(M7+#ref!&gt;0,1,0)</f>
        <v>#GETTING_DATA</v>
      </c>
      <c r="B5" s="44" t="s">
        <v>7</v>
      </c>
      <c r="C5" s="44"/>
      <c r="D5" s="44"/>
      <c r="E5" s="44"/>
      <c r="F5" s="44"/>
      <c r="G5" s="44"/>
      <c r="H5" s="44"/>
      <c r="I5" s="44"/>
      <c r="J5" s="44"/>
      <c r="K5" s="44"/>
      <c r="L5" s="44"/>
      <c r="M5" s="45"/>
      <c r="N5" s="46"/>
      <c r="O5" s="25">
        <v>100</v>
      </c>
      <c r="P5" s="47">
        <f>+C2</f>
        <v>1410000</v>
      </c>
      <c r="Q5" s="27"/>
      <c r="R5" s="26"/>
      <c r="S5" s="26"/>
    </row>
    <row r="6" ht="20.100000000000001" customHeight="1">
      <c r="A6" s="48"/>
      <c r="B6" s="49" t="s">
        <v>49</v>
      </c>
      <c r="C6" s="50"/>
      <c r="D6" s="50"/>
      <c r="E6" s="50"/>
      <c r="F6" s="50"/>
      <c r="G6" s="50"/>
      <c r="H6" s="50"/>
      <c r="I6" s="51">
        <v>0.24551999999999999</v>
      </c>
      <c r="J6" s="52">
        <f t="shared" ref="J6:J9" si="0">I6*$P$5</f>
        <v>346183.20000000001</v>
      </c>
      <c r="K6" s="53">
        <f t="shared" ref="K6:K9" si="1">J6/1000</f>
        <v>346.1832</v>
      </c>
      <c r="L6" s="54"/>
      <c r="M6" s="55">
        <f t="shared" ref="M6:M9" si="2">(K6*L6)</f>
        <v>0</v>
      </c>
      <c r="N6" s="46"/>
      <c r="O6" s="56">
        <v>245520</v>
      </c>
      <c r="P6" s="57">
        <v>284877.12</v>
      </c>
      <c r="Q6" s="58">
        <f>(P6*$O$1)+P6</f>
        <v>320116.41974400001</v>
      </c>
    </row>
    <row r="7" ht="20.100000000000001" customHeight="1">
      <c r="A7" s="48"/>
      <c r="B7" s="59" t="s">
        <v>50</v>
      </c>
      <c r="C7" s="59"/>
      <c r="D7" s="59"/>
      <c r="E7" s="59"/>
      <c r="F7" s="59"/>
      <c r="G7" s="59"/>
      <c r="H7" s="59"/>
      <c r="I7" s="60">
        <v>0.186</v>
      </c>
      <c r="J7" s="61">
        <f t="shared" si="0"/>
        <v>262260</v>
      </c>
      <c r="K7" s="62">
        <f t="shared" si="1"/>
        <v>262.25999999999999</v>
      </c>
      <c r="L7" s="54"/>
      <c r="M7" s="63">
        <f t="shared" si="2"/>
        <v>0</v>
      </c>
      <c r="N7" s="46"/>
      <c r="O7" s="56">
        <v>186000</v>
      </c>
      <c r="P7" s="57">
        <v>215816</v>
      </c>
      <c r="Q7" s="58">
        <f t="shared" ref="Q7:Q9" si="3">(P7*$O$1)+P7</f>
        <v>242512.43919999999</v>
      </c>
    </row>
    <row r="8" ht="20.100000000000001" customHeight="1">
      <c r="A8" s="64" t="e">
        <f>+IF(M8+#ref!&gt;0,1,0)</f>
        <v>#GETTING_DATA</v>
      </c>
      <c r="B8" s="59" t="s">
        <v>51</v>
      </c>
      <c r="C8" s="59"/>
      <c r="D8" s="59"/>
      <c r="E8" s="59"/>
      <c r="F8" s="59"/>
      <c r="G8" s="59"/>
      <c r="H8" s="59"/>
      <c r="I8" s="60">
        <v>0.22320000000000001</v>
      </c>
      <c r="J8" s="61">
        <f>I8*$P$5</f>
        <v>314712</v>
      </c>
      <c r="K8" s="62">
        <f t="shared" si="1"/>
        <v>314.71199999999999</v>
      </c>
      <c r="L8" s="54"/>
      <c r="M8" s="63">
        <f t="shared" si="2"/>
        <v>0</v>
      </c>
      <c r="N8" s="46"/>
      <c r="O8" s="56">
        <v>223200</v>
      </c>
      <c r="P8" s="57">
        <v>258979.20000000001</v>
      </c>
      <c r="Q8" s="58">
        <f t="shared" si="3"/>
        <v>291014.92704000004</v>
      </c>
    </row>
    <row r="9" ht="20.100000000000001" customHeight="1">
      <c r="A9" s="65" t="e">
        <f>+IF(M9+#ref!&gt;0,1,0)</f>
        <v>#GETTING_DATA</v>
      </c>
      <c r="B9" s="66" t="s">
        <v>52</v>
      </c>
      <c r="C9" s="66"/>
      <c r="D9" s="66"/>
      <c r="E9" s="66"/>
      <c r="F9" s="66"/>
      <c r="G9" s="66"/>
      <c r="H9" s="66"/>
      <c r="I9" s="60">
        <v>0.26040000000000002</v>
      </c>
      <c r="J9" s="61">
        <f t="shared" si="0"/>
        <v>367164</v>
      </c>
      <c r="K9" s="62">
        <f t="shared" si="1"/>
        <v>367.16399999999999</v>
      </c>
      <c r="L9" s="54"/>
      <c r="M9" s="63">
        <f t="shared" si="2"/>
        <v>0</v>
      </c>
      <c r="N9" s="46"/>
      <c r="O9" s="56">
        <v>260400</v>
      </c>
      <c r="P9" s="57">
        <v>302142.40000000002</v>
      </c>
      <c r="Q9" s="58">
        <f t="shared" si="3"/>
        <v>339517.41488000005</v>
      </c>
    </row>
    <row r="10" ht="20.100000000000001" customHeight="1">
      <c r="A10" s="67" t="e">
        <f>+IF(M10+#ref!&gt;0,1,0)</f>
        <v>#GETTING_DATA</v>
      </c>
      <c r="B10" s="59" t="s">
        <v>53</v>
      </c>
      <c r="C10" s="59"/>
      <c r="D10" s="59"/>
      <c r="E10" s="59"/>
      <c r="F10" s="59"/>
      <c r="G10" s="59"/>
      <c r="H10" s="59"/>
      <c r="I10" s="68">
        <v>0.33479999999999999</v>
      </c>
      <c r="J10" s="61">
        <f t="shared" ref="J10:J73" si="4">I10*$P$5</f>
        <v>472068</v>
      </c>
      <c r="K10" s="62">
        <f t="shared" ref="K10:K73" si="5">J10/1000</f>
        <v>472.06799999999998</v>
      </c>
      <c r="L10" s="54"/>
      <c r="M10" s="63">
        <f t="shared" ref="M10:M73" si="6">(K10*L10)</f>
        <v>0</v>
      </c>
      <c r="N10" s="46"/>
      <c r="O10" s="56">
        <v>334800</v>
      </c>
      <c r="P10" s="57">
        <v>388468.79999999999</v>
      </c>
      <c r="Q10" s="58">
        <f t="shared" ref="Q10:Q14" si="7">(P10*$O$1)+P10</f>
        <v>436522.39055999997</v>
      </c>
    </row>
    <row r="11" ht="20.100000000000001" customHeight="1">
      <c r="A11" s="67"/>
      <c r="B11" s="59" t="s">
        <v>54</v>
      </c>
      <c r="C11" s="59"/>
      <c r="D11" s="59"/>
      <c r="E11" s="59"/>
      <c r="F11" s="59"/>
      <c r="G11" s="59"/>
      <c r="H11" s="59"/>
      <c r="I11" s="68">
        <v>0.372</v>
      </c>
      <c r="J11" s="61">
        <f t="shared" si="4"/>
        <v>524520</v>
      </c>
      <c r="K11" s="62">
        <f t="shared" si="5"/>
        <v>524.51999999999998</v>
      </c>
      <c r="L11" s="54"/>
      <c r="M11" s="63">
        <f t="shared" si="6"/>
        <v>0</v>
      </c>
      <c r="N11" s="46"/>
      <c r="O11" s="56">
        <v>372000</v>
      </c>
      <c r="P11" s="57">
        <v>431632</v>
      </c>
      <c r="Q11" s="58">
        <f t="shared" si="7"/>
        <v>485024.87839999999</v>
      </c>
    </row>
    <row r="12" ht="20.100000000000001" customHeight="1">
      <c r="A12" s="67" t="e">
        <f>+IF(M12+#ref!&gt;0,1,0)</f>
        <v>#GETTING_DATA</v>
      </c>
      <c r="B12" s="59" t="s">
        <v>55</v>
      </c>
      <c r="C12" s="59"/>
      <c r="D12" s="59"/>
      <c r="E12" s="59"/>
      <c r="F12" s="59"/>
      <c r="G12" s="59"/>
      <c r="H12" s="59"/>
      <c r="I12" s="68">
        <v>0.44640000000000002</v>
      </c>
      <c r="J12" s="61">
        <f t="shared" si="4"/>
        <v>629424</v>
      </c>
      <c r="K12" s="62">
        <f t="shared" si="5"/>
        <v>629.42399999999998</v>
      </c>
      <c r="L12" s="54"/>
      <c r="M12" s="63">
        <f t="shared" si="6"/>
        <v>0</v>
      </c>
      <c r="N12" s="46"/>
      <c r="O12" s="56">
        <v>446400</v>
      </c>
      <c r="P12" s="57">
        <v>517958.40000000002</v>
      </c>
      <c r="Q12" s="58">
        <f t="shared" si="7"/>
        <v>582029.85408000008</v>
      </c>
    </row>
    <row r="13" ht="20.100000000000001" customHeight="1">
      <c r="A13" s="67" t="e">
        <f>+IF(M13+#ref!&gt;0,1,0)</f>
        <v>#GETTING_DATA</v>
      </c>
      <c r="B13" s="59" t="s">
        <v>56</v>
      </c>
      <c r="C13" s="59"/>
      <c r="D13" s="59"/>
      <c r="E13" s="59"/>
      <c r="F13" s="59"/>
      <c r="G13" s="59"/>
      <c r="H13" s="59"/>
      <c r="I13" s="68">
        <v>0.52080000000000004</v>
      </c>
      <c r="J13" s="61">
        <f t="shared" si="4"/>
        <v>734328</v>
      </c>
      <c r="K13" s="62">
        <f t="shared" si="5"/>
        <v>734.32799999999997</v>
      </c>
      <c r="L13" s="54"/>
      <c r="M13" s="63">
        <f t="shared" si="6"/>
        <v>0</v>
      </c>
      <c r="N13" s="46"/>
      <c r="O13" s="56">
        <v>520800</v>
      </c>
      <c r="P13" s="57">
        <v>604284.80000000005</v>
      </c>
      <c r="Q13" s="58">
        <f t="shared" si="7"/>
        <v>679034.82976000011</v>
      </c>
    </row>
    <row r="14" ht="20.100000000000001" customHeight="1">
      <c r="A14" s="67"/>
      <c r="B14" s="69" t="s">
        <v>57</v>
      </c>
      <c r="C14" s="69"/>
      <c r="D14" s="69"/>
      <c r="E14" s="69"/>
      <c r="F14" s="69"/>
      <c r="G14" s="69"/>
      <c r="H14" s="69"/>
      <c r="I14" s="70">
        <v>0.59519999999999995</v>
      </c>
      <c r="J14" s="61">
        <f t="shared" si="4"/>
        <v>839231.99999999988</v>
      </c>
      <c r="K14" s="71">
        <f t="shared" si="5"/>
        <v>839.23199999999986</v>
      </c>
      <c r="L14" s="72"/>
      <c r="M14" s="63">
        <f t="shared" si="6"/>
        <v>0</v>
      </c>
      <c r="N14" s="46"/>
      <c r="O14" s="56">
        <v>595200</v>
      </c>
      <c r="P14" s="57">
        <v>690611.19999999995</v>
      </c>
      <c r="Q14" s="58">
        <f t="shared" si="7"/>
        <v>776039.80543999991</v>
      </c>
    </row>
    <row r="15" s="24" customFormat="1" ht="6" customHeight="1">
      <c r="B15" s="73"/>
      <c r="C15" s="74"/>
      <c r="D15" s="74"/>
      <c r="E15" s="74"/>
      <c r="F15" s="74"/>
      <c r="G15" s="74"/>
      <c r="H15" s="74"/>
      <c r="I15" s="75"/>
      <c r="J15" s="76"/>
      <c r="K15" s="76"/>
      <c r="L15" s="77"/>
      <c r="M15" s="78"/>
      <c r="N15" s="46"/>
      <c r="O15" s="56"/>
      <c r="P15" s="57">
        <f>(O15*$O$1)+O15</f>
        <v>0</v>
      </c>
      <c r="Q15" s="58"/>
    </row>
    <row r="16" ht="26.100000000000001" customHeight="1">
      <c r="A16" s="79"/>
      <c r="B16" s="44" t="s">
        <v>58</v>
      </c>
      <c r="C16" s="44"/>
      <c r="D16" s="44"/>
      <c r="E16" s="44"/>
      <c r="F16" s="44"/>
      <c r="G16" s="44"/>
      <c r="H16" s="44"/>
      <c r="I16" s="44"/>
      <c r="J16" s="44"/>
      <c r="K16" s="44"/>
      <c r="L16" s="44"/>
      <c r="M16" s="80"/>
      <c r="N16" s="46"/>
      <c r="O16" s="81">
        <v>45778</v>
      </c>
      <c r="P16" s="82" t="s">
        <v>59</v>
      </c>
      <c r="Q16" s="83"/>
    </row>
    <row r="17" ht="24.949999999999999" customHeight="1">
      <c r="A17" s="65" t="e">
        <f>+IF(M17+#ref!&gt;0,1,0)</f>
        <v>#GETTING_DATA</v>
      </c>
      <c r="B17" s="84" t="s">
        <v>60</v>
      </c>
      <c r="C17" s="84"/>
      <c r="D17" s="84"/>
      <c r="E17" s="84"/>
      <c r="F17" s="84"/>
      <c r="G17" s="84"/>
      <c r="H17" s="84"/>
      <c r="I17" s="85">
        <v>0.33479999999999999</v>
      </c>
      <c r="J17" s="86">
        <f t="shared" si="4"/>
        <v>472068</v>
      </c>
      <c r="K17" s="53">
        <f t="shared" si="5"/>
        <v>472.06799999999998</v>
      </c>
      <c r="L17" s="87"/>
      <c r="M17" s="55">
        <f t="shared" si="6"/>
        <v>0</v>
      </c>
      <c r="N17" s="88"/>
      <c r="O17" s="25">
        <v>334800</v>
      </c>
      <c r="P17" s="89">
        <v>388468.79999999999</v>
      </c>
    </row>
    <row r="18" ht="24.949999999999999" customHeight="1">
      <c r="A18" s="65"/>
      <c r="B18" s="59" t="s">
        <v>61</v>
      </c>
      <c r="C18" s="59"/>
      <c r="D18" s="59"/>
      <c r="E18" s="59"/>
      <c r="F18" s="59"/>
      <c r="G18" s="59"/>
      <c r="H18" s="59"/>
      <c r="I18" s="90">
        <v>0.3906</v>
      </c>
      <c r="J18" s="91">
        <f t="shared" si="4"/>
        <v>550746</v>
      </c>
      <c r="K18" s="92">
        <f t="shared" si="5"/>
        <v>550.74599999999998</v>
      </c>
      <c r="L18" s="87"/>
      <c r="M18" s="93">
        <f t="shared" si="6"/>
        <v>0</v>
      </c>
      <c r="N18" s="88"/>
      <c r="O18" s="25">
        <v>390600</v>
      </c>
      <c r="P18" s="89">
        <v>453213.59999999998</v>
      </c>
    </row>
    <row r="19" ht="24.949999999999999" customHeight="1">
      <c r="A19" s="67" t="e">
        <f>+IF(M19+#ref!&gt;0,1,0)</f>
        <v>#GETTING_DATA</v>
      </c>
      <c r="B19" s="59" t="s">
        <v>62</v>
      </c>
      <c r="C19" s="59"/>
      <c r="D19" s="59"/>
      <c r="E19" s="59"/>
      <c r="F19" s="59"/>
      <c r="G19" s="59"/>
      <c r="H19" s="59"/>
      <c r="I19" s="90">
        <v>0.42780000000000001</v>
      </c>
      <c r="J19" s="91">
        <f t="shared" si="4"/>
        <v>603198</v>
      </c>
      <c r="K19" s="92">
        <f t="shared" si="5"/>
        <v>603.19799999999998</v>
      </c>
      <c r="L19" s="87"/>
      <c r="M19" s="93">
        <f t="shared" si="6"/>
        <v>0</v>
      </c>
      <c r="N19" s="88"/>
      <c r="O19" s="25">
        <v>427800</v>
      </c>
      <c r="P19" s="89">
        <v>496376.79999999999</v>
      </c>
    </row>
    <row r="20" ht="49.5" customHeight="1">
      <c r="A20" s="94" t="e">
        <f>+IF(M20+#ref!&gt;0,1,0)</f>
        <v>#GETTING_DATA</v>
      </c>
      <c r="B20" s="95" t="s">
        <v>63</v>
      </c>
      <c r="C20" s="95"/>
      <c r="D20" s="95"/>
      <c r="E20" s="95"/>
      <c r="F20" s="95"/>
      <c r="G20" s="95"/>
      <c r="H20" s="95"/>
      <c r="I20" s="96">
        <v>1.8599999999999998e-002</v>
      </c>
      <c r="J20" s="91">
        <f t="shared" si="4"/>
        <v>26225.999999999996</v>
      </c>
      <c r="K20" s="97">
        <f t="shared" si="5"/>
        <v>26.225999999999996</v>
      </c>
      <c r="L20" s="87"/>
      <c r="M20" s="93">
        <f t="shared" si="6"/>
        <v>0</v>
      </c>
      <c r="N20" s="88"/>
      <c r="O20" s="25">
        <v>18600</v>
      </c>
      <c r="P20" s="89">
        <v>21581.599999999999</v>
      </c>
    </row>
    <row r="21" s="24" customFormat="1" ht="6" customHeight="1">
      <c r="A21" s="98"/>
      <c r="B21" s="99"/>
      <c r="C21" s="99"/>
      <c r="D21" s="99"/>
      <c r="E21" s="99"/>
      <c r="F21" s="99"/>
      <c r="G21" s="99"/>
      <c r="H21" s="99"/>
      <c r="I21" s="100"/>
      <c r="J21" s="101"/>
      <c r="K21" s="101"/>
      <c r="L21" s="102"/>
      <c r="M21" s="103"/>
      <c r="N21" s="88"/>
      <c r="O21" s="25"/>
      <c r="P21" s="89">
        <f>(O21*$O$1)+O21</f>
        <v>0</v>
      </c>
      <c r="Q21" s="27"/>
    </row>
    <row r="22" ht="26.100000000000001" customHeight="1">
      <c r="A22" s="79"/>
      <c r="B22" s="44" t="s">
        <v>11</v>
      </c>
      <c r="C22" s="44"/>
      <c r="D22" s="44"/>
      <c r="E22" s="44"/>
      <c r="F22" s="44"/>
      <c r="G22" s="44"/>
      <c r="H22" s="44"/>
      <c r="I22" s="44"/>
      <c r="J22" s="44"/>
      <c r="K22" s="44"/>
      <c r="L22" s="44"/>
      <c r="M22" s="80"/>
      <c r="N22" s="88"/>
      <c r="P22" s="89"/>
    </row>
    <row r="23" ht="20.100000000000001" customHeight="1">
      <c r="A23" s="43" t="e">
        <f>+IF(M23+#ref!&gt;0,1,0)</f>
        <v>#GETTING_DATA</v>
      </c>
      <c r="B23" s="104" t="s">
        <v>64</v>
      </c>
      <c r="C23" s="104"/>
      <c r="D23" s="104"/>
      <c r="E23" s="104"/>
      <c r="F23" s="104"/>
      <c r="G23" s="104"/>
      <c r="H23" s="104"/>
      <c r="I23" s="105">
        <v>0.29759999999999998</v>
      </c>
      <c r="J23" s="106">
        <f t="shared" si="4"/>
        <v>419615.99999999994</v>
      </c>
      <c r="K23" s="53">
        <f t="shared" si="5"/>
        <v>419.61599999999993</v>
      </c>
      <c r="L23" s="87"/>
      <c r="M23" s="55">
        <f t="shared" si="6"/>
        <v>0</v>
      </c>
      <c r="N23" s="107"/>
      <c r="O23" s="25">
        <v>297600</v>
      </c>
      <c r="P23" s="89">
        <v>345305.59999999998</v>
      </c>
    </row>
    <row r="24" ht="20.100000000000001" customHeight="1">
      <c r="A24" s="65"/>
      <c r="B24" s="108" t="s">
        <v>65</v>
      </c>
      <c r="C24" s="108"/>
      <c r="D24" s="108"/>
      <c r="E24" s="108"/>
      <c r="F24" s="108"/>
      <c r="G24" s="108"/>
      <c r="H24" s="108"/>
      <c r="I24" s="68">
        <v>0.372</v>
      </c>
      <c r="J24" s="91">
        <f t="shared" si="4"/>
        <v>524520</v>
      </c>
      <c r="K24" s="92">
        <f t="shared" si="5"/>
        <v>524.51999999999998</v>
      </c>
      <c r="L24" s="87"/>
      <c r="M24" s="93">
        <f t="shared" si="6"/>
        <v>0</v>
      </c>
      <c r="N24" s="107"/>
      <c r="O24" s="25">
        <v>372000</v>
      </c>
      <c r="P24" s="89">
        <v>431632</v>
      </c>
    </row>
    <row r="25" ht="20.100000000000001" customHeight="1">
      <c r="A25" s="65"/>
      <c r="B25" s="108" t="s">
        <v>66</v>
      </c>
      <c r="C25" s="108"/>
      <c r="D25" s="108"/>
      <c r="E25" s="108"/>
      <c r="F25" s="108"/>
      <c r="G25" s="108"/>
      <c r="H25" s="108"/>
      <c r="I25" s="68">
        <v>0.44640000000000002</v>
      </c>
      <c r="J25" s="91">
        <f t="shared" si="4"/>
        <v>629424</v>
      </c>
      <c r="K25" s="92">
        <f t="shared" si="5"/>
        <v>629.42399999999998</v>
      </c>
      <c r="L25" s="87"/>
      <c r="M25" s="93">
        <f t="shared" si="6"/>
        <v>0</v>
      </c>
      <c r="N25" s="107"/>
      <c r="O25" s="25">
        <v>446400</v>
      </c>
      <c r="P25" s="89">
        <v>517958.40000000002</v>
      </c>
    </row>
    <row r="26" ht="20.100000000000001" customHeight="1">
      <c r="A26" s="67" t="e">
        <f>+IF(M26+#ref!&gt;0,1,0)</f>
        <v>#GETTING_DATA</v>
      </c>
      <c r="B26" s="108" t="s">
        <v>67</v>
      </c>
      <c r="C26" s="108"/>
      <c r="D26" s="108"/>
      <c r="E26" s="108"/>
      <c r="F26" s="108"/>
      <c r="G26" s="108"/>
      <c r="H26" s="108"/>
      <c r="I26" s="68">
        <v>0.42780000000000001</v>
      </c>
      <c r="J26" s="91">
        <f t="shared" si="4"/>
        <v>603198</v>
      </c>
      <c r="K26" s="92">
        <f t="shared" si="5"/>
        <v>603.19799999999998</v>
      </c>
      <c r="L26" s="87"/>
      <c r="M26" s="93">
        <f t="shared" si="6"/>
        <v>0</v>
      </c>
      <c r="N26" s="107"/>
      <c r="O26" s="25">
        <v>427800</v>
      </c>
      <c r="P26" s="89">
        <v>496376.79999999999</v>
      </c>
    </row>
    <row r="27" ht="20.100000000000001" customHeight="1">
      <c r="A27" s="67" t="e">
        <f>+IF(M27+#ref!&gt;0,1,0)</f>
        <v>#GETTING_DATA</v>
      </c>
      <c r="B27" s="108" t="s">
        <v>68</v>
      </c>
      <c r="C27" s="108"/>
      <c r="D27" s="108"/>
      <c r="E27" s="108"/>
      <c r="F27" s="108"/>
      <c r="G27" s="108"/>
      <c r="H27" s="108"/>
      <c r="I27" s="68">
        <v>0.52080000000000004</v>
      </c>
      <c r="J27" s="91">
        <f t="shared" si="4"/>
        <v>734328</v>
      </c>
      <c r="K27" s="92">
        <f t="shared" si="5"/>
        <v>734.32799999999997</v>
      </c>
      <c r="L27" s="87"/>
      <c r="M27" s="93">
        <f t="shared" si="6"/>
        <v>0</v>
      </c>
      <c r="N27" s="107"/>
      <c r="O27" s="25">
        <v>520800</v>
      </c>
      <c r="P27" s="89">
        <v>604284.80000000005</v>
      </c>
    </row>
    <row r="28" ht="20.100000000000001" customHeight="1">
      <c r="A28" s="67" t="e">
        <f>+IF(M28+#ref!&gt;0,1,0)</f>
        <v>#GETTING_DATA</v>
      </c>
      <c r="B28" s="108" t="s">
        <v>69</v>
      </c>
      <c r="C28" s="108"/>
      <c r="D28" s="108"/>
      <c r="E28" s="108"/>
      <c r="F28" s="108"/>
      <c r="G28" s="108"/>
      <c r="H28" s="108"/>
      <c r="I28" s="68">
        <v>0.44640000000000002</v>
      </c>
      <c r="J28" s="91">
        <f t="shared" si="4"/>
        <v>629424</v>
      </c>
      <c r="K28" s="92">
        <f t="shared" si="5"/>
        <v>629.42399999999998</v>
      </c>
      <c r="L28" s="87"/>
      <c r="M28" s="93">
        <f t="shared" si="6"/>
        <v>0</v>
      </c>
      <c r="N28" s="107"/>
      <c r="O28" s="25">
        <v>446400</v>
      </c>
      <c r="P28" s="89">
        <v>517958.40000000002</v>
      </c>
    </row>
    <row r="29" ht="20.100000000000001" customHeight="1">
      <c r="A29" s="94"/>
      <c r="B29" s="108" t="s">
        <v>70</v>
      </c>
      <c r="C29" s="108"/>
      <c r="D29" s="108"/>
      <c r="E29" s="108"/>
      <c r="F29" s="108"/>
      <c r="G29" s="108"/>
      <c r="H29" s="108"/>
      <c r="I29" s="68">
        <v>0.52080000000000004</v>
      </c>
      <c r="J29" s="91">
        <f t="shared" si="4"/>
        <v>734328</v>
      </c>
      <c r="K29" s="92">
        <f t="shared" si="5"/>
        <v>734.32799999999997</v>
      </c>
      <c r="L29" s="87"/>
      <c r="M29" s="93">
        <f t="shared" si="6"/>
        <v>0</v>
      </c>
      <c r="N29" s="107"/>
      <c r="O29" s="25">
        <v>520800</v>
      </c>
      <c r="P29" s="89">
        <v>604284.80000000005</v>
      </c>
    </row>
    <row r="30" ht="20.100000000000001" customHeight="1">
      <c r="A30" s="109" t="e">
        <f>+IF(M30+#ref!&gt;0,1,0)</f>
        <v>#GETTING_DATA</v>
      </c>
      <c r="B30" s="110" t="s">
        <v>71</v>
      </c>
      <c r="C30" s="110"/>
      <c r="D30" s="110"/>
      <c r="E30" s="110"/>
      <c r="F30" s="110"/>
      <c r="G30" s="110"/>
      <c r="H30" s="110"/>
      <c r="I30" s="70">
        <v>0.74399999999999999</v>
      </c>
      <c r="J30" s="91">
        <f t="shared" si="4"/>
        <v>1049040</v>
      </c>
      <c r="K30" s="97">
        <f t="shared" si="5"/>
        <v>1049.04</v>
      </c>
      <c r="L30" s="87"/>
      <c r="M30" s="93">
        <f t="shared" si="6"/>
        <v>0</v>
      </c>
      <c r="N30" s="107"/>
      <c r="O30" s="25">
        <v>744000</v>
      </c>
      <c r="P30" s="89">
        <v>863264</v>
      </c>
    </row>
    <row r="31" s="24" customFormat="1" ht="6" customHeight="1">
      <c r="A31" s="98"/>
      <c r="B31" s="111"/>
      <c r="C31" s="111"/>
      <c r="D31" s="111"/>
      <c r="E31" s="111"/>
      <c r="F31" s="111"/>
      <c r="G31" s="111"/>
      <c r="H31" s="111"/>
      <c r="I31" s="75"/>
      <c r="J31" s="76"/>
      <c r="K31" s="76"/>
      <c r="L31" s="77"/>
      <c r="M31" s="112"/>
      <c r="N31" s="107"/>
      <c r="O31" s="25"/>
      <c r="P31" s="89">
        <f>(O31*$O$1)+O31</f>
        <v>0</v>
      </c>
      <c r="Q31" s="27"/>
    </row>
    <row r="32" ht="26.100000000000001" customHeight="1">
      <c r="A32" s="79"/>
      <c r="B32" s="44" t="s">
        <v>13</v>
      </c>
      <c r="C32" s="44"/>
      <c r="D32" s="44"/>
      <c r="E32" s="44"/>
      <c r="F32" s="44"/>
      <c r="G32" s="44"/>
      <c r="H32" s="44"/>
      <c r="I32" s="44"/>
      <c r="J32" s="44"/>
      <c r="K32" s="44"/>
      <c r="L32" s="44"/>
      <c r="M32" s="45"/>
      <c r="N32" s="107"/>
      <c r="P32" s="89"/>
    </row>
    <row r="33" ht="20.100000000000001" customHeight="1">
      <c r="A33" s="43" t="e">
        <f>+IF(M33+#ref!&gt;0,1,0)</f>
        <v>#GETTING_DATA</v>
      </c>
      <c r="B33" s="49" t="s">
        <v>72</v>
      </c>
      <c r="C33" s="49"/>
      <c r="D33" s="49"/>
      <c r="E33" s="49"/>
      <c r="F33" s="49"/>
      <c r="G33" s="49"/>
      <c r="H33" s="49"/>
      <c r="I33" s="51">
        <v>7.4399999999999994e-002</v>
      </c>
      <c r="J33" s="113">
        <f t="shared" si="4"/>
        <v>104903.99999999999</v>
      </c>
      <c r="K33" s="53">
        <f t="shared" si="5"/>
        <v>104.90399999999998</v>
      </c>
      <c r="L33" s="87"/>
      <c r="M33" s="55">
        <f t="shared" si="6"/>
        <v>0</v>
      </c>
      <c r="N33" s="107"/>
      <c r="O33" s="25">
        <v>74400</v>
      </c>
      <c r="P33" s="89">
        <v>86326.399999999994</v>
      </c>
    </row>
    <row r="34" ht="20.100000000000001" customHeight="1">
      <c r="A34" s="67" t="e">
        <f>+IF(M34+#ref!&gt;0,1,0)</f>
        <v>#GETTING_DATA</v>
      </c>
      <c r="B34" s="59" t="s">
        <v>73</v>
      </c>
      <c r="C34" s="59"/>
      <c r="D34" s="59"/>
      <c r="E34" s="59"/>
      <c r="F34" s="59"/>
      <c r="G34" s="59"/>
      <c r="H34" s="59"/>
      <c r="I34" s="60">
        <v>0.13020000000000001</v>
      </c>
      <c r="J34" s="114">
        <f t="shared" si="4"/>
        <v>183582</v>
      </c>
      <c r="K34" s="92">
        <f t="shared" si="5"/>
        <v>183.58199999999999</v>
      </c>
      <c r="L34" s="87"/>
      <c r="M34" s="93">
        <f t="shared" si="6"/>
        <v>0</v>
      </c>
      <c r="N34" s="107"/>
      <c r="O34" s="25">
        <v>130200</v>
      </c>
      <c r="P34" s="89">
        <v>151071.20000000001</v>
      </c>
    </row>
    <row r="35" ht="20.100000000000001" customHeight="1">
      <c r="A35" s="67" t="e">
        <f>+IF(M35+#ref!&gt;0,1,0)</f>
        <v>#GETTING_DATA</v>
      </c>
      <c r="B35" s="66" t="s">
        <v>74</v>
      </c>
      <c r="C35" s="66"/>
      <c r="D35" s="66"/>
      <c r="E35" s="66"/>
      <c r="F35" s="66"/>
      <c r="G35" s="66"/>
      <c r="H35" s="66"/>
      <c r="I35" s="60">
        <v>0.14136000000000001</v>
      </c>
      <c r="J35" s="114">
        <f t="shared" si="4"/>
        <v>199317.60000000001</v>
      </c>
      <c r="K35" s="92">
        <f t="shared" si="5"/>
        <v>199.3176</v>
      </c>
      <c r="L35" s="87"/>
      <c r="M35" s="93">
        <f t="shared" si="6"/>
        <v>0</v>
      </c>
      <c r="N35" s="107"/>
      <c r="O35" s="25">
        <v>141360</v>
      </c>
      <c r="P35" s="89">
        <v>164020.16</v>
      </c>
    </row>
    <row r="36" ht="20.100000000000001" customHeight="1">
      <c r="A36" s="67" t="e">
        <f>+IF(M36+#ref!&gt;0,1,0)</f>
        <v>#GETTING_DATA</v>
      </c>
      <c r="B36" s="59" t="s">
        <v>75</v>
      </c>
      <c r="C36" s="59"/>
      <c r="D36" s="59"/>
      <c r="E36" s="59"/>
      <c r="F36" s="59"/>
      <c r="G36" s="59"/>
      <c r="H36" s="59"/>
      <c r="I36" s="60">
        <v>0.33479999999999999</v>
      </c>
      <c r="J36" s="114">
        <f t="shared" si="4"/>
        <v>472068</v>
      </c>
      <c r="K36" s="92">
        <f t="shared" si="5"/>
        <v>472.06799999999998</v>
      </c>
      <c r="L36" s="87"/>
      <c r="M36" s="93">
        <f t="shared" si="6"/>
        <v>0</v>
      </c>
      <c r="N36" s="107"/>
      <c r="O36" s="25">
        <v>334800</v>
      </c>
      <c r="P36" s="89">
        <v>388468.79999999999</v>
      </c>
    </row>
    <row r="37" ht="20.100000000000001" customHeight="1">
      <c r="A37" s="67" t="e">
        <f>+IF(M37+#ref!&gt;0,1,0)</f>
        <v>#GETTING_DATA</v>
      </c>
      <c r="B37" s="59" t="s">
        <v>76</v>
      </c>
      <c r="C37" s="59"/>
      <c r="D37" s="59"/>
      <c r="E37" s="59"/>
      <c r="F37" s="59"/>
      <c r="G37" s="59"/>
      <c r="H37" s="59"/>
      <c r="I37" s="60">
        <v>6.6960000000000006e-002</v>
      </c>
      <c r="J37" s="114">
        <f t="shared" si="4"/>
        <v>94413.600000000006</v>
      </c>
      <c r="K37" s="92">
        <f t="shared" si="5"/>
        <v>94.413600000000002</v>
      </c>
      <c r="L37" s="87"/>
      <c r="M37" s="93">
        <f t="shared" si="6"/>
        <v>0</v>
      </c>
      <c r="N37" s="107"/>
      <c r="O37" s="25">
        <v>66960</v>
      </c>
      <c r="P37" s="89">
        <v>77693.759999999995</v>
      </c>
    </row>
    <row r="38" ht="20.100000000000001" customHeight="1">
      <c r="A38" s="67" t="e">
        <f>+IF(M38+#ref!&gt;0,1,0)</f>
        <v>#GETTING_DATA</v>
      </c>
      <c r="B38" s="59" t="s">
        <v>77</v>
      </c>
      <c r="C38" s="59"/>
      <c r="D38" s="59"/>
      <c r="E38" s="59"/>
      <c r="F38" s="59"/>
      <c r="G38" s="59"/>
      <c r="H38" s="59"/>
      <c r="I38" s="60">
        <v>0.29759999999999998</v>
      </c>
      <c r="J38" s="114">
        <f t="shared" si="4"/>
        <v>419615.99999999994</v>
      </c>
      <c r="K38" s="92">
        <f t="shared" si="5"/>
        <v>419.61599999999993</v>
      </c>
      <c r="L38" s="87"/>
      <c r="M38" s="93">
        <f t="shared" si="6"/>
        <v>0</v>
      </c>
      <c r="N38" s="107"/>
      <c r="O38" s="25">
        <v>297600</v>
      </c>
      <c r="P38" s="89">
        <v>345305.59999999998</v>
      </c>
    </row>
    <row r="39" ht="20.100000000000001" customHeight="1">
      <c r="A39" s="67" t="e">
        <f>+IF(M39+#ref!&gt;0,1,0)</f>
        <v>#GETTING_DATA</v>
      </c>
      <c r="B39" s="59" t="s">
        <v>78</v>
      </c>
      <c r="C39" s="59"/>
      <c r="D39" s="59"/>
      <c r="E39" s="59"/>
      <c r="F39" s="59"/>
      <c r="G39" s="59"/>
      <c r="H39" s="59"/>
      <c r="I39" s="60">
        <v>0.33479999999999999</v>
      </c>
      <c r="J39" s="114">
        <f t="shared" si="4"/>
        <v>472068</v>
      </c>
      <c r="K39" s="92">
        <f t="shared" si="5"/>
        <v>472.06799999999998</v>
      </c>
      <c r="L39" s="87"/>
      <c r="M39" s="93">
        <f t="shared" si="6"/>
        <v>0</v>
      </c>
      <c r="N39" s="107"/>
      <c r="O39" s="25">
        <v>334800</v>
      </c>
      <c r="P39" s="89">
        <v>388468.79999999999</v>
      </c>
    </row>
    <row r="40" ht="20.100000000000001" customHeight="1">
      <c r="A40" s="67"/>
      <c r="B40" s="59" t="s">
        <v>79</v>
      </c>
      <c r="C40" s="59"/>
      <c r="D40" s="59"/>
      <c r="E40" s="59"/>
      <c r="F40" s="59"/>
      <c r="G40" s="59"/>
      <c r="H40" s="59"/>
      <c r="I40" s="60">
        <v>0.31619999999999998</v>
      </c>
      <c r="J40" s="114">
        <f t="shared" si="4"/>
        <v>445842</v>
      </c>
      <c r="K40" s="92">
        <f t="shared" si="5"/>
        <v>445.84199999999998</v>
      </c>
      <c r="L40" s="87"/>
      <c r="M40" s="93">
        <f t="shared" si="6"/>
        <v>0</v>
      </c>
      <c r="N40" s="107"/>
      <c r="O40" s="25">
        <v>316200</v>
      </c>
      <c r="P40" s="89">
        <v>366887.20000000001</v>
      </c>
    </row>
    <row r="41" ht="20.100000000000001" customHeight="1">
      <c r="A41" s="67"/>
      <c r="B41" s="59" t="s">
        <v>80</v>
      </c>
      <c r="C41" s="59"/>
      <c r="D41" s="59"/>
      <c r="E41" s="59"/>
      <c r="F41" s="59"/>
      <c r="G41" s="59"/>
      <c r="H41" s="59"/>
      <c r="I41" s="60">
        <v>0.66959999999999997</v>
      </c>
      <c r="J41" s="114">
        <f t="shared" si="4"/>
        <v>944136</v>
      </c>
      <c r="K41" s="92">
        <f t="shared" si="5"/>
        <v>944.13599999999997</v>
      </c>
      <c r="L41" s="87"/>
      <c r="M41" s="93">
        <f t="shared" si="6"/>
        <v>0</v>
      </c>
      <c r="N41" s="107"/>
      <c r="O41" s="25">
        <v>669600</v>
      </c>
      <c r="P41" s="89">
        <v>776937.59999999998</v>
      </c>
    </row>
    <row r="42" ht="20.100000000000001" customHeight="1">
      <c r="A42" s="67" t="e">
        <f>+IF(M42+#ref!&gt;0,1,0)</f>
        <v>#GETTING_DATA</v>
      </c>
      <c r="B42" s="59" t="s">
        <v>81</v>
      </c>
      <c r="C42" s="59"/>
      <c r="D42" s="59"/>
      <c r="E42" s="59"/>
      <c r="F42" s="59"/>
      <c r="G42" s="59"/>
      <c r="H42" s="59"/>
      <c r="I42" s="60">
        <v>0.31619999999999998</v>
      </c>
      <c r="J42" s="114">
        <f t="shared" si="4"/>
        <v>445842</v>
      </c>
      <c r="K42" s="92">
        <f t="shared" si="5"/>
        <v>445.84199999999998</v>
      </c>
      <c r="L42" s="87"/>
      <c r="M42" s="93">
        <f t="shared" si="6"/>
        <v>0</v>
      </c>
      <c r="N42" s="107"/>
      <c r="O42" s="25">
        <v>316200</v>
      </c>
      <c r="P42" s="89">
        <v>366887.20000000001</v>
      </c>
    </row>
    <row r="43" ht="20.100000000000001" customHeight="1">
      <c r="A43" s="94" t="e">
        <f>+IF(M43+#ref!&gt;0,1,0)</f>
        <v>#GETTING_DATA</v>
      </c>
      <c r="B43" s="69" t="s">
        <v>82</v>
      </c>
      <c r="C43" s="69"/>
      <c r="D43" s="69"/>
      <c r="E43" s="69"/>
      <c r="F43" s="69"/>
      <c r="G43" s="69"/>
      <c r="H43" s="69"/>
      <c r="I43" s="115">
        <v>0.52080000000000004</v>
      </c>
      <c r="J43" s="114">
        <f t="shared" si="4"/>
        <v>734328</v>
      </c>
      <c r="K43" s="97">
        <f t="shared" si="5"/>
        <v>734.32799999999997</v>
      </c>
      <c r="L43" s="87"/>
      <c r="M43" s="93">
        <f t="shared" si="6"/>
        <v>0</v>
      </c>
      <c r="N43" s="107"/>
      <c r="O43" s="25">
        <v>520800</v>
      </c>
      <c r="P43" s="89">
        <v>604284.80000000005</v>
      </c>
    </row>
    <row r="44" s="24" customFormat="1" ht="6" customHeight="1">
      <c r="B44" s="73"/>
      <c r="C44" s="73"/>
      <c r="D44" s="73"/>
      <c r="E44" s="73"/>
      <c r="F44" s="73"/>
      <c r="G44" s="73"/>
      <c r="H44" s="73"/>
      <c r="I44" s="116"/>
      <c r="J44" s="117"/>
      <c r="K44" s="117"/>
      <c r="L44" s="77"/>
      <c r="M44" s="118"/>
      <c r="N44" s="107"/>
      <c r="O44" s="25"/>
      <c r="P44" s="89">
        <f>(O44*$O$1)+O44</f>
        <v>0</v>
      </c>
      <c r="Q44" s="27"/>
    </row>
    <row r="45" ht="26.100000000000001" customHeight="1">
      <c r="B45" s="44" t="s">
        <v>15</v>
      </c>
      <c r="C45" s="44"/>
      <c r="D45" s="44"/>
      <c r="E45" s="44"/>
      <c r="F45" s="44"/>
      <c r="G45" s="44"/>
      <c r="H45" s="44"/>
      <c r="I45" s="44"/>
      <c r="J45" s="44"/>
      <c r="K45" s="44"/>
      <c r="L45" s="44"/>
      <c r="M45" s="45"/>
      <c r="N45" s="107"/>
      <c r="P45" s="89"/>
    </row>
    <row r="46" ht="20.100000000000001" customHeight="1">
      <c r="B46" s="49" t="s">
        <v>83</v>
      </c>
      <c r="C46" s="49"/>
      <c r="D46" s="49"/>
      <c r="E46" s="49"/>
      <c r="F46" s="49"/>
      <c r="G46" s="49"/>
      <c r="H46" s="49"/>
      <c r="I46" s="119">
        <v>0.29759999999999998</v>
      </c>
      <c r="J46" s="120">
        <f t="shared" si="4"/>
        <v>419615.99999999994</v>
      </c>
      <c r="K46" s="53">
        <f t="shared" si="5"/>
        <v>419.61599999999993</v>
      </c>
      <c r="L46" s="87"/>
      <c r="M46" s="55">
        <f t="shared" si="6"/>
        <v>0</v>
      </c>
      <c r="N46" s="107"/>
      <c r="O46" s="25">
        <v>297600</v>
      </c>
      <c r="P46" s="89">
        <v>345305.59999999998</v>
      </c>
    </row>
    <row r="47" ht="20.100000000000001" customHeight="1">
      <c r="A47" s="65" t="e">
        <f>+IF(M47+#ref!&gt;0,1,0)</f>
        <v>#GETTING_DATA</v>
      </c>
      <c r="B47" s="66" t="s">
        <v>84</v>
      </c>
      <c r="C47" s="66"/>
      <c r="D47" s="66"/>
      <c r="E47" s="66"/>
      <c r="F47" s="66"/>
      <c r="G47" s="66"/>
      <c r="H47" s="66"/>
      <c r="I47" s="121">
        <v>0.44640000000000002</v>
      </c>
      <c r="J47" s="122">
        <f t="shared" si="4"/>
        <v>629424</v>
      </c>
      <c r="K47" s="92">
        <f t="shared" si="5"/>
        <v>629.42399999999998</v>
      </c>
      <c r="L47" s="87"/>
      <c r="M47" s="93">
        <f t="shared" si="6"/>
        <v>0</v>
      </c>
      <c r="N47" s="107"/>
      <c r="O47" s="25">
        <v>446400</v>
      </c>
      <c r="P47" s="89">
        <v>517958.40000000002</v>
      </c>
    </row>
    <row r="48" ht="20.100000000000001" customHeight="1">
      <c r="A48" s="67" t="e">
        <f>+IF(M48+#ref!&gt;0,1,0)</f>
        <v>#GETTING_DATA</v>
      </c>
      <c r="B48" s="59" t="s">
        <v>85</v>
      </c>
      <c r="C48" s="59"/>
      <c r="D48" s="59"/>
      <c r="E48" s="59"/>
      <c r="F48" s="59"/>
      <c r="G48" s="59"/>
      <c r="H48" s="59"/>
      <c r="I48" s="121">
        <v>0.66959999999999997</v>
      </c>
      <c r="J48" s="122">
        <f t="shared" si="4"/>
        <v>944136</v>
      </c>
      <c r="K48" s="92">
        <f t="shared" si="5"/>
        <v>944.13599999999997</v>
      </c>
      <c r="L48" s="87"/>
      <c r="M48" s="93">
        <f t="shared" si="6"/>
        <v>0</v>
      </c>
      <c r="N48" s="107"/>
      <c r="O48" s="25">
        <v>669600</v>
      </c>
      <c r="P48" s="89">
        <v>776937.59999999998</v>
      </c>
    </row>
    <row r="49" ht="20.100000000000001" customHeight="1">
      <c r="A49" s="67" t="e">
        <f>+IF(M49+#ref!&gt;0,1,0)</f>
        <v>#GETTING_DATA</v>
      </c>
      <c r="B49" s="59" t="s">
        <v>86</v>
      </c>
      <c r="C49" s="59"/>
      <c r="D49" s="59"/>
      <c r="E49" s="59"/>
      <c r="F49" s="59"/>
      <c r="G49" s="59"/>
      <c r="H49" s="59"/>
      <c r="I49" s="121">
        <v>0.44640000000000002</v>
      </c>
      <c r="J49" s="122">
        <f t="shared" si="4"/>
        <v>629424</v>
      </c>
      <c r="K49" s="92">
        <f t="shared" si="5"/>
        <v>629.42399999999998</v>
      </c>
      <c r="L49" s="87"/>
      <c r="M49" s="93">
        <f t="shared" si="6"/>
        <v>0</v>
      </c>
      <c r="N49" s="107"/>
      <c r="O49" s="25">
        <v>446400</v>
      </c>
      <c r="P49" s="89">
        <v>517958.40000000002</v>
      </c>
    </row>
    <row r="50" ht="20.100000000000001" customHeight="1">
      <c r="A50" s="67"/>
      <c r="B50" s="59" t="s">
        <v>87</v>
      </c>
      <c r="C50" s="59"/>
      <c r="D50" s="59"/>
      <c r="E50" s="59"/>
      <c r="F50" s="59"/>
      <c r="G50" s="59"/>
      <c r="H50" s="59"/>
      <c r="I50" s="121">
        <v>0.52080000000000004</v>
      </c>
      <c r="J50" s="122">
        <f t="shared" si="4"/>
        <v>734328</v>
      </c>
      <c r="K50" s="92">
        <f t="shared" si="5"/>
        <v>734.32799999999997</v>
      </c>
      <c r="L50" s="87"/>
      <c r="M50" s="93">
        <f t="shared" si="6"/>
        <v>0</v>
      </c>
      <c r="N50" s="107"/>
      <c r="O50" s="25">
        <v>520800</v>
      </c>
      <c r="P50" s="89">
        <v>604284.80000000005</v>
      </c>
    </row>
    <row r="51" ht="20.100000000000001" customHeight="1">
      <c r="A51" s="67"/>
      <c r="B51" s="59" t="s">
        <v>88</v>
      </c>
      <c r="C51" s="59"/>
      <c r="D51" s="59"/>
      <c r="E51" s="59"/>
      <c r="F51" s="59"/>
      <c r="G51" s="59"/>
      <c r="H51" s="59"/>
      <c r="I51" s="121">
        <v>0.74399999999999999</v>
      </c>
      <c r="J51" s="122">
        <f t="shared" si="4"/>
        <v>1049040</v>
      </c>
      <c r="K51" s="92">
        <f t="shared" si="5"/>
        <v>1049.04</v>
      </c>
      <c r="L51" s="87"/>
      <c r="M51" s="93">
        <f t="shared" si="6"/>
        <v>0</v>
      </c>
      <c r="N51" s="107"/>
      <c r="O51" s="25">
        <v>744000</v>
      </c>
      <c r="P51" s="89">
        <v>863264</v>
      </c>
    </row>
    <row r="52" ht="20.100000000000001" customHeight="1">
      <c r="A52" s="67" t="e">
        <f>+IF(M52+#ref!&gt;0,1,0)</f>
        <v>#GETTING_DATA</v>
      </c>
      <c r="B52" s="59" t="s">
        <v>89</v>
      </c>
      <c r="C52" s="59"/>
      <c r="D52" s="59"/>
      <c r="E52" s="59"/>
      <c r="F52" s="59"/>
      <c r="G52" s="59"/>
      <c r="H52" s="59"/>
      <c r="I52" s="121">
        <v>0.29759999999999998</v>
      </c>
      <c r="J52" s="122">
        <f t="shared" si="4"/>
        <v>419615.99999999994</v>
      </c>
      <c r="K52" s="92">
        <f t="shared" si="5"/>
        <v>419.61599999999993</v>
      </c>
      <c r="L52" s="87"/>
      <c r="M52" s="93">
        <f t="shared" si="6"/>
        <v>0</v>
      </c>
      <c r="N52" s="107"/>
      <c r="O52" s="25">
        <v>297600</v>
      </c>
      <c r="P52" s="89">
        <v>345305.59999999998</v>
      </c>
    </row>
    <row r="53" ht="20.100000000000001" customHeight="1">
      <c r="A53" s="67" t="e">
        <f>+IF(M53+#ref!&gt;0,1,0)</f>
        <v>#GETTING_DATA</v>
      </c>
      <c r="B53" s="69" t="s">
        <v>90</v>
      </c>
      <c r="C53" s="69"/>
      <c r="D53" s="69"/>
      <c r="E53" s="69"/>
      <c r="F53" s="69"/>
      <c r="G53" s="69"/>
      <c r="H53" s="69"/>
      <c r="I53" s="123">
        <v>0.93000000000000005</v>
      </c>
      <c r="J53" s="122">
        <f t="shared" si="4"/>
        <v>1311300</v>
      </c>
      <c r="K53" s="97">
        <f t="shared" si="5"/>
        <v>1311.3</v>
      </c>
      <c r="L53" s="87"/>
      <c r="M53" s="93">
        <f t="shared" si="6"/>
        <v>0</v>
      </c>
      <c r="N53" s="107"/>
      <c r="O53" s="25">
        <v>930000</v>
      </c>
      <c r="P53" s="89">
        <v>1079080</v>
      </c>
    </row>
    <row r="54" s="24" customFormat="1" ht="6" customHeight="1">
      <c r="A54" s="124"/>
      <c r="B54" s="73"/>
      <c r="C54" s="73"/>
      <c r="D54" s="73"/>
      <c r="E54" s="73"/>
      <c r="F54" s="73"/>
      <c r="G54" s="73"/>
      <c r="H54" s="73"/>
      <c r="I54" s="125"/>
      <c r="J54" s="126"/>
      <c r="K54" s="126"/>
      <c r="L54" s="77"/>
      <c r="M54" s="118"/>
      <c r="N54" s="107"/>
      <c r="O54" s="25"/>
      <c r="P54" s="89">
        <f>(O54*$O$1)+O54</f>
        <v>0</v>
      </c>
      <c r="Q54" s="27"/>
    </row>
    <row r="55" ht="26.100000000000001" customHeight="1">
      <c r="A55" s="67"/>
      <c r="B55" s="44" t="s">
        <v>17</v>
      </c>
      <c r="C55" s="44"/>
      <c r="D55" s="44"/>
      <c r="E55" s="44"/>
      <c r="F55" s="44"/>
      <c r="G55" s="44"/>
      <c r="H55" s="44"/>
      <c r="I55" s="44"/>
      <c r="J55" s="44"/>
      <c r="K55" s="44"/>
      <c r="L55" s="44"/>
      <c r="M55" s="45"/>
      <c r="N55" s="107"/>
      <c r="P55" s="89"/>
    </row>
    <row r="56" ht="20.100000000000001" customHeight="1">
      <c r="A56" s="67"/>
      <c r="B56" s="49" t="s">
        <v>91</v>
      </c>
      <c r="C56" s="49"/>
      <c r="D56" s="49"/>
      <c r="E56" s="49"/>
      <c r="F56" s="49"/>
      <c r="G56" s="49"/>
      <c r="H56" s="49"/>
      <c r="I56" s="51">
        <v>0.40920000000000001</v>
      </c>
      <c r="J56" s="113">
        <f t="shared" si="4"/>
        <v>576972</v>
      </c>
      <c r="K56" s="53">
        <f t="shared" si="5"/>
        <v>576.97199999999998</v>
      </c>
      <c r="L56" s="87"/>
      <c r="M56" s="55">
        <f t="shared" si="6"/>
        <v>0</v>
      </c>
      <c r="N56" s="107"/>
      <c r="O56" s="25">
        <v>409200</v>
      </c>
      <c r="P56" s="89">
        <v>474795.20000000001</v>
      </c>
    </row>
    <row r="57" ht="20.100000000000001" customHeight="1">
      <c r="A57" s="67" t="e">
        <f>+IF(M57+#ref!&gt;0,1,0)</f>
        <v>#GETTING_DATA</v>
      </c>
      <c r="B57" s="59" t="s">
        <v>92</v>
      </c>
      <c r="C57" s="59"/>
      <c r="D57" s="59"/>
      <c r="E57" s="59"/>
      <c r="F57" s="59"/>
      <c r="G57" s="59"/>
      <c r="H57" s="59"/>
      <c r="I57" s="60">
        <v>0.48359999999999997</v>
      </c>
      <c r="J57" s="114">
        <f t="shared" si="4"/>
        <v>681876</v>
      </c>
      <c r="K57" s="92">
        <f t="shared" si="5"/>
        <v>681.87599999999998</v>
      </c>
      <c r="L57" s="87"/>
      <c r="M57" s="93">
        <f t="shared" si="6"/>
        <v>0</v>
      </c>
      <c r="N57" s="107"/>
      <c r="O57" s="25">
        <v>483600</v>
      </c>
      <c r="P57" s="89">
        <v>561121.59999999998</v>
      </c>
    </row>
    <row r="58" ht="20.100000000000001" customHeight="1">
      <c r="A58" s="67" t="e">
        <f>+IF(M58+#ref!&gt;0,1,0)</f>
        <v>#GETTING_DATA</v>
      </c>
      <c r="B58" s="59" t="s">
        <v>93</v>
      </c>
      <c r="C58" s="59"/>
      <c r="D58" s="59"/>
      <c r="E58" s="59"/>
      <c r="F58" s="59"/>
      <c r="G58" s="59"/>
      <c r="H58" s="59"/>
      <c r="I58" s="60">
        <v>0.55800000000000005</v>
      </c>
      <c r="J58" s="114">
        <f t="shared" si="4"/>
        <v>786780.00000000012</v>
      </c>
      <c r="K58" s="92">
        <f t="shared" si="5"/>
        <v>786.78000000000009</v>
      </c>
      <c r="L58" s="87"/>
      <c r="M58" s="93">
        <f t="shared" si="6"/>
        <v>0</v>
      </c>
      <c r="N58" s="107"/>
      <c r="O58" s="25">
        <v>558000</v>
      </c>
      <c r="P58" s="89">
        <v>647448</v>
      </c>
    </row>
    <row r="59" ht="20.100000000000001" customHeight="1">
      <c r="A59" s="67" t="e">
        <f>+IF(M59+#ref!&gt;0,1,0)</f>
        <v>#GETTING_DATA</v>
      </c>
      <c r="B59" s="59" t="s">
        <v>94</v>
      </c>
      <c r="C59" s="59"/>
      <c r="D59" s="59"/>
      <c r="E59" s="59"/>
      <c r="F59" s="59"/>
      <c r="G59" s="59"/>
      <c r="H59" s="59"/>
      <c r="I59" s="60">
        <v>0.372</v>
      </c>
      <c r="J59" s="114">
        <f t="shared" si="4"/>
        <v>524520</v>
      </c>
      <c r="K59" s="92">
        <f t="shared" si="5"/>
        <v>524.51999999999998</v>
      </c>
      <c r="L59" s="87"/>
      <c r="M59" s="93">
        <f t="shared" si="6"/>
        <v>0</v>
      </c>
      <c r="N59" s="107"/>
      <c r="O59" s="25">
        <v>372000</v>
      </c>
      <c r="P59" s="89">
        <v>431632</v>
      </c>
    </row>
    <row r="60" ht="20.100000000000001" customHeight="1">
      <c r="A60" s="67" t="e">
        <f>+IF(M60+#ref!&gt;0,1,0)</f>
        <v>#GETTING_DATA</v>
      </c>
      <c r="B60" s="69" t="s">
        <v>95</v>
      </c>
      <c r="C60" s="69"/>
      <c r="D60" s="69"/>
      <c r="E60" s="69"/>
      <c r="F60" s="69"/>
      <c r="G60" s="69"/>
      <c r="H60" s="69"/>
      <c r="I60" s="115">
        <v>0.59519999999999995</v>
      </c>
      <c r="J60" s="114">
        <f t="shared" si="4"/>
        <v>839231.99999999988</v>
      </c>
      <c r="K60" s="97">
        <f t="shared" si="5"/>
        <v>839.23199999999986</v>
      </c>
      <c r="L60" s="87"/>
      <c r="M60" s="93">
        <f t="shared" si="6"/>
        <v>0</v>
      </c>
      <c r="N60" s="107"/>
      <c r="O60" s="25">
        <v>595200</v>
      </c>
      <c r="P60" s="89">
        <v>690611.19999999995</v>
      </c>
    </row>
    <row r="61" s="24" customFormat="1" ht="6" customHeight="1">
      <c r="A61" s="124"/>
      <c r="B61" s="73"/>
      <c r="C61" s="73"/>
      <c r="D61" s="73"/>
      <c r="E61" s="73"/>
      <c r="F61" s="73"/>
      <c r="G61" s="73"/>
      <c r="H61" s="73"/>
      <c r="I61" s="116"/>
      <c r="J61" s="117"/>
      <c r="K61" s="117"/>
      <c r="L61" s="77"/>
      <c r="M61" s="118"/>
      <c r="N61" s="107"/>
      <c r="O61" s="25"/>
      <c r="P61" s="89">
        <f>(O61*$O$1)+O61</f>
        <v>0</v>
      </c>
      <c r="Q61" s="27"/>
    </row>
    <row r="62" ht="26.100000000000001" customHeight="1">
      <c r="A62" s="67"/>
      <c r="B62" s="44" t="s">
        <v>19</v>
      </c>
      <c r="C62" s="44"/>
      <c r="D62" s="44"/>
      <c r="E62" s="44"/>
      <c r="F62" s="44"/>
      <c r="G62" s="44"/>
      <c r="H62" s="44"/>
      <c r="I62" s="44"/>
      <c r="J62" s="44"/>
      <c r="K62" s="44"/>
      <c r="L62" s="44"/>
      <c r="M62" s="80"/>
      <c r="N62" s="107"/>
      <c r="P62" s="89"/>
    </row>
    <row r="63" ht="20.100000000000001" customHeight="1">
      <c r="A63" s="67"/>
      <c r="B63" s="49" t="s">
        <v>96</v>
      </c>
      <c r="C63" s="49"/>
      <c r="D63" s="49"/>
      <c r="E63" s="49"/>
      <c r="F63" s="49"/>
      <c r="G63" s="49"/>
      <c r="H63" s="49"/>
      <c r="I63" s="51">
        <v>0.22320000000000001</v>
      </c>
      <c r="J63" s="113">
        <f t="shared" si="4"/>
        <v>314712</v>
      </c>
      <c r="K63" s="53">
        <f t="shared" si="5"/>
        <v>314.71199999999999</v>
      </c>
      <c r="L63" s="87"/>
      <c r="M63" s="55">
        <f t="shared" si="6"/>
        <v>0</v>
      </c>
      <c r="N63" s="107"/>
      <c r="O63" s="25">
        <v>223200</v>
      </c>
      <c r="P63" s="89">
        <v>258979.20000000001</v>
      </c>
    </row>
    <row r="64" ht="20.100000000000001" customHeight="1">
      <c r="A64" s="67"/>
      <c r="B64" s="59" t="s">
        <v>97</v>
      </c>
      <c r="C64" s="59"/>
      <c r="D64" s="59"/>
      <c r="E64" s="59"/>
      <c r="F64" s="59"/>
      <c r="G64" s="59"/>
      <c r="H64" s="59"/>
      <c r="I64" s="60">
        <v>0.26040000000000002</v>
      </c>
      <c r="J64" s="114">
        <f t="shared" si="4"/>
        <v>367164</v>
      </c>
      <c r="K64" s="92">
        <f t="shared" si="5"/>
        <v>367.16399999999999</v>
      </c>
      <c r="L64" s="87"/>
      <c r="M64" s="93">
        <f t="shared" si="6"/>
        <v>0</v>
      </c>
      <c r="N64" s="107"/>
      <c r="O64" s="25">
        <v>260400</v>
      </c>
      <c r="P64" s="89">
        <v>302142.40000000002</v>
      </c>
    </row>
    <row r="65" ht="20.100000000000001" customHeight="1">
      <c r="A65" s="67" t="e">
        <f>+IF(M65+#ref!&gt;0,1,0)</f>
        <v>#GETTING_DATA</v>
      </c>
      <c r="B65" s="59" t="s">
        <v>98</v>
      </c>
      <c r="C65" s="59"/>
      <c r="D65" s="59"/>
      <c r="E65" s="59"/>
      <c r="F65" s="59"/>
      <c r="G65" s="59"/>
      <c r="H65" s="59"/>
      <c r="I65" s="60">
        <v>0.44640000000000002</v>
      </c>
      <c r="J65" s="114">
        <f t="shared" si="4"/>
        <v>629424</v>
      </c>
      <c r="K65" s="92">
        <f t="shared" si="5"/>
        <v>629.42399999999998</v>
      </c>
      <c r="L65" s="87"/>
      <c r="M65" s="93">
        <f t="shared" si="6"/>
        <v>0</v>
      </c>
      <c r="N65" s="107"/>
      <c r="O65" s="25">
        <v>446400</v>
      </c>
      <c r="P65" s="89">
        <v>517958.40000000002</v>
      </c>
    </row>
    <row r="66" ht="20.100000000000001" customHeight="1">
      <c r="A66" s="67"/>
      <c r="B66" s="59" t="s">
        <v>99</v>
      </c>
      <c r="C66" s="59"/>
      <c r="D66" s="59"/>
      <c r="E66" s="59"/>
      <c r="F66" s="59"/>
      <c r="G66" s="59"/>
      <c r="H66" s="59"/>
      <c r="I66" s="60">
        <v>0.48359999999999997</v>
      </c>
      <c r="J66" s="114">
        <f t="shared" si="4"/>
        <v>681876</v>
      </c>
      <c r="K66" s="92">
        <f t="shared" si="5"/>
        <v>681.87599999999998</v>
      </c>
      <c r="L66" s="87"/>
      <c r="M66" s="93">
        <f t="shared" si="6"/>
        <v>0</v>
      </c>
      <c r="N66" s="107"/>
      <c r="O66" s="25">
        <v>483600</v>
      </c>
      <c r="P66" s="89">
        <v>561121.59999999998</v>
      </c>
    </row>
    <row r="67" ht="20.100000000000001" customHeight="1">
      <c r="A67" s="67"/>
      <c r="B67" s="59" t="s">
        <v>100</v>
      </c>
      <c r="C67" s="59"/>
      <c r="D67" s="59"/>
      <c r="E67" s="59"/>
      <c r="F67" s="59"/>
      <c r="G67" s="59"/>
      <c r="H67" s="59"/>
      <c r="I67" s="60">
        <v>0.55800000000000005</v>
      </c>
      <c r="J67" s="114">
        <f t="shared" si="4"/>
        <v>786780.00000000012</v>
      </c>
      <c r="K67" s="92">
        <f t="shared" si="5"/>
        <v>786.78000000000009</v>
      </c>
      <c r="L67" s="87"/>
      <c r="M67" s="93">
        <f t="shared" si="6"/>
        <v>0</v>
      </c>
      <c r="N67" s="107"/>
      <c r="O67" s="25">
        <v>558000</v>
      </c>
      <c r="P67" s="89">
        <v>647448</v>
      </c>
    </row>
    <row r="68" ht="20.100000000000001" customHeight="1">
      <c r="A68" s="67"/>
      <c r="B68" s="59" t="s">
        <v>101</v>
      </c>
      <c r="C68" s="59"/>
      <c r="D68" s="59"/>
      <c r="E68" s="59"/>
      <c r="F68" s="59"/>
      <c r="G68" s="59"/>
      <c r="H68" s="59"/>
      <c r="I68" s="60">
        <v>0.48359999999999997</v>
      </c>
      <c r="J68" s="114">
        <f t="shared" si="4"/>
        <v>681876</v>
      </c>
      <c r="K68" s="92">
        <f t="shared" si="5"/>
        <v>681.87599999999998</v>
      </c>
      <c r="L68" s="87"/>
      <c r="M68" s="93">
        <f t="shared" si="6"/>
        <v>0</v>
      </c>
      <c r="N68" s="107"/>
      <c r="O68" s="25">
        <v>483600</v>
      </c>
      <c r="P68" s="89">
        <v>561121.59999999998</v>
      </c>
    </row>
    <row r="69" ht="20.100000000000001" customHeight="1">
      <c r="A69" s="67" t="e">
        <f>+IF(M69+#ref!&gt;0,1,0)</f>
        <v>#GETTING_DATA</v>
      </c>
      <c r="B69" s="59" t="s">
        <v>102</v>
      </c>
      <c r="C69" s="59"/>
      <c r="D69" s="59"/>
      <c r="E69" s="59"/>
      <c r="F69" s="59"/>
      <c r="G69" s="59"/>
      <c r="H69" s="59"/>
      <c r="I69" s="60">
        <v>0.74399999999999999</v>
      </c>
      <c r="J69" s="114">
        <f t="shared" si="4"/>
        <v>1049040</v>
      </c>
      <c r="K69" s="92">
        <f t="shared" si="5"/>
        <v>1049.04</v>
      </c>
      <c r="L69" s="87"/>
      <c r="M69" s="93">
        <f t="shared" si="6"/>
        <v>0</v>
      </c>
      <c r="N69" s="107"/>
      <c r="O69" s="25">
        <v>744000</v>
      </c>
      <c r="P69" s="89">
        <v>863264</v>
      </c>
    </row>
    <row r="70" ht="20.100000000000001" customHeight="1">
      <c r="A70" s="67"/>
      <c r="B70" s="59" t="s">
        <v>103</v>
      </c>
      <c r="C70" s="59"/>
      <c r="D70" s="59"/>
      <c r="E70" s="59"/>
      <c r="F70" s="59"/>
      <c r="G70" s="59"/>
      <c r="H70" s="59"/>
      <c r="I70" s="60">
        <v>0.372</v>
      </c>
      <c r="J70" s="114">
        <f t="shared" si="4"/>
        <v>524520</v>
      </c>
      <c r="K70" s="92">
        <f t="shared" si="5"/>
        <v>524.51999999999998</v>
      </c>
      <c r="L70" s="87"/>
      <c r="M70" s="93">
        <f t="shared" si="6"/>
        <v>0</v>
      </c>
      <c r="N70" s="107"/>
      <c r="O70" s="25">
        <v>372000</v>
      </c>
      <c r="P70" s="89">
        <v>431632</v>
      </c>
    </row>
    <row r="71" ht="20.100000000000001" customHeight="1">
      <c r="A71" s="67"/>
      <c r="B71" s="59" t="s">
        <v>104</v>
      </c>
      <c r="C71" s="59"/>
      <c r="D71" s="59"/>
      <c r="E71" s="59"/>
      <c r="F71" s="59"/>
      <c r="G71" s="59"/>
      <c r="H71" s="59"/>
      <c r="I71" s="60">
        <v>0.40920000000000001</v>
      </c>
      <c r="J71" s="114">
        <f t="shared" si="4"/>
        <v>576972</v>
      </c>
      <c r="K71" s="92">
        <f t="shared" si="5"/>
        <v>576.97199999999998</v>
      </c>
      <c r="L71" s="87"/>
      <c r="M71" s="93">
        <f t="shared" si="6"/>
        <v>0</v>
      </c>
      <c r="N71" s="107"/>
      <c r="O71" s="25">
        <v>409200</v>
      </c>
      <c r="P71" s="89">
        <v>474795.20000000001</v>
      </c>
    </row>
    <row r="72" ht="20.100000000000001" customHeight="1">
      <c r="A72" s="67" t="e">
        <f>+IF(M72+#ref!&gt;0,1,0)</f>
        <v>#GETTING_DATA</v>
      </c>
      <c r="B72" s="69" t="s">
        <v>105</v>
      </c>
      <c r="C72" s="69"/>
      <c r="D72" s="69"/>
      <c r="E72" s="69"/>
      <c r="F72" s="69"/>
      <c r="G72" s="69"/>
      <c r="H72" s="69"/>
      <c r="I72" s="115">
        <v>0.44640000000000002</v>
      </c>
      <c r="J72" s="114">
        <f t="shared" si="4"/>
        <v>629424</v>
      </c>
      <c r="K72" s="97">
        <f t="shared" si="5"/>
        <v>629.42399999999998</v>
      </c>
      <c r="L72" s="87"/>
      <c r="M72" s="93">
        <f t="shared" si="6"/>
        <v>0</v>
      </c>
      <c r="N72" s="107"/>
      <c r="O72" s="25">
        <v>446400</v>
      </c>
      <c r="P72" s="89">
        <v>517958.40000000002</v>
      </c>
    </row>
    <row r="73" s="24" customFormat="1" ht="6" customHeight="1">
      <c r="A73" s="124" t="e">
        <f>+IF(M73+#ref!&gt;0,1,0)</f>
        <v>#GETTING_DATA</v>
      </c>
      <c r="B73" s="73"/>
      <c r="C73" s="73"/>
      <c r="D73" s="73"/>
      <c r="E73" s="73"/>
      <c r="F73" s="73"/>
      <c r="G73" s="73"/>
      <c r="H73" s="73"/>
      <c r="I73" s="116"/>
      <c r="J73" s="117"/>
      <c r="K73" s="117"/>
      <c r="L73" s="77"/>
      <c r="M73" s="118"/>
      <c r="N73" s="107"/>
      <c r="O73" s="25"/>
      <c r="P73" s="89">
        <f>(O73*$O$1)+O73</f>
        <v>0</v>
      </c>
      <c r="Q73" s="27"/>
    </row>
    <row r="74" ht="26.100000000000001" customHeight="1">
      <c r="A74" s="67" t="e">
        <f>+IF(M74+#ref!&gt;0,1,0)</f>
        <v>#GETTING_DATA</v>
      </c>
      <c r="B74" s="44" t="s">
        <v>21</v>
      </c>
      <c r="C74" s="44"/>
      <c r="D74" s="44"/>
      <c r="E74" s="44"/>
      <c r="F74" s="44"/>
      <c r="G74" s="44"/>
      <c r="H74" s="44"/>
      <c r="I74" s="44"/>
      <c r="J74" s="44"/>
      <c r="K74" s="44"/>
      <c r="L74" s="44"/>
      <c r="M74" s="80"/>
      <c r="N74" s="107"/>
      <c r="P74" s="89"/>
    </row>
    <row r="75" ht="20.100000000000001" customHeight="1">
      <c r="A75" s="67"/>
      <c r="B75" s="49" t="s">
        <v>106</v>
      </c>
      <c r="C75" s="49"/>
      <c r="D75" s="49"/>
      <c r="E75" s="49"/>
      <c r="F75" s="49"/>
      <c r="G75" s="49"/>
      <c r="H75" s="49"/>
      <c r="I75" s="51">
        <v>0.40920000000000001</v>
      </c>
      <c r="J75" s="113">
        <f t="shared" ref="J74:J99" si="8">I75*$P$5</f>
        <v>576972</v>
      </c>
      <c r="K75" s="127">
        <f t="shared" ref="K74:K99" si="9">J75/1000</f>
        <v>576.97199999999998</v>
      </c>
      <c r="L75" s="87"/>
      <c r="M75" s="128">
        <f t="shared" ref="M74:M99" si="10">(K75*L75)</f>
        <v>0</v>
      </c>
      <c r="N75" s="107"/>
      <c r="O75" s="25">
        <v>409200</v>
      </c>
      <c r="P75" s="89">
        <v>474795.20000000001</v>
      </c>
    </row>
    <row r="76" ht="20.100000000000001" customHeight="1">
      <c r="A76" s="67"/>
      <c r="B76" s="59" t="s">
        <v>107</v>
      </c>
      <c r="C76" s="59"/>
      <c r="D76" s="59"/>
      <c r="E76" s="59"/>
      <c r="F76" s="59"/>
      <c r="G76" s="59"/>
      <c r="H76" s="59"/>
      <c r="I76" s="60">
        <v>0.66959999999999997</v>
      </c>
      <c r="J76" s="114">
        <f t="shared" si="8"/>
        <v>944136</v>
      </c>
      <c r="K76" s="92">
        <f t="shared" si="9"/>
        <v>944.13599999999997</v>
      </c>
      <c r="L76" s="87"/>
      <c r="M76" s="93">
        <f t="shared" si="10"/>
        <v>0</v>
      </c>
      <c r="N76" s="107"/>
      <c r="O76" s="25">
        <v>669600</v>
      </c>
      <c r="P76" s="89">
        <v>776937.59999999998</v>
      </c>
    </row>
    <row r="77" ht="20.100000000000001" customHeight="1">
      <c r="A77" s="67"/>
      <c r="B77" s="66" t="s">
        <v>108</v>
      </c>
      <c r="C77" s="66"/>
      <c r="D77" s="66"/>
      <c r="E77" s="66"/>
      <c r="F77" s="66"/>
      <c r="G77" s="66"/>
      <c r="H77" s="66"/>
      <c r="I77" s="60">
        <v>0.48359999999999997</v>
      </c>
      <c r="J77" s="114">
        <f t="shared" si="8"/>
        <v>681876</v>
      </c>
      <c r="K77" s="92">
        <f t="shared" si="9"/>
        <v>681.87599999999998</v>
      </c>
      <c r="L77" s="87"/>
      <c r="M77" s="93">
        <f t="shared" si="10"/>
        <v>0</v>
      </c>
      <c r="N77" s="107"/>
      <c r="O77" s="25">
        <v>483600</v>
      </c>
      <c r="P77" s="89">
        <v>561121.59999999998</v>
      </c>
    </row>
    <row r="78" ht="20.100000000000001" customHeight="1">
      <c r="A78" s="67" t="e">
        <f>+IF(M78+#ref!&gt;0,1,0)</f>
        <v>#GETTING_DATA</v>
      </c>
      <c r="B78" s="69" t="s">
        <v>109</v>
      </c>
      <c r="C78" s="69"/>
      <c r="D78" s="69"/>
      <c r="E78" s="69"/>
      <c r="F78" s="69"/>
      <c r="G78" s="69"/>
      <c r="H78" s="69"/>
      <c r="I78" s="115">
        <v>0.52080000000000004</v>
      </c>
      <c r="J78" s="114">
        <f t="shared" si="8"/>
        <v>734328</v>
      </c>
      <c r="K78" s="97">
        <f t="shared" si="9"/>
        <v>734.32799999999997</v>
      </c>
      <c r="L78" s="87"/>
      <c r="M78" s="93">
        <f t="shared" si="10"/>
        <v>0</v>
      </c>
      <c r="N78" s="107"/>
      <c r="O78" s="25">
        <v>520800</v>
      </c>
      <c r="P78" s="89">
        <v>604284.80000000005</v>
      </c>
    </row>
    <row r="79" s="24" customFormat="1" ht="6" customHeight="1">
      <c r="A79" s="124" t="e">
        <f>+IF(M79+#ref!&gt;0,1,0)</f>
        <v>#GETTING_DATA</v>
      </c>
      <c r="B79" s="73"/>
      <c r="C79" s="73"/>
      <c r="D79" s="73"/>
      <c r="E79" s="73"/>
      <c r="F79" s="73"/>
      <c r="G79" s="73"/>
      <c r="H79" s="73"/>
      <c r="I79" s="116"/>
      <c r="J79" s="117"/>
      <c r="K79" s="117"/>
      <c r="L79" s="77"/>
      <c r="M79" s="118"/>
      <c r="N79" s="107"/>
      <c r="O79" s="25"/>
      <c r="P79" s="89">
        <f>(O79*$O$1)+O79</f>
        <v>0</v>
      </c>
      <c r="Q79" s="27"/>
    </row>
    <row r="80" ht="26.100000000000001" customHeight="1">
      <c r="A80" s="67" t="e">
        <f>+IF(M80+#ref!&gt;0,1,0)</f>
        <v>#GETTING_DATA</v>
      </c>
      <c r="B80" s="44" t="s">
        <v>110</v>
      </c>
      <c r="C80" s="44"/>
      <c r="D80" s="44"/>
      <c r="E80" s="44"/>
      <c r="F80" s="44"/>
      <c r="G80" s="44"/>
      <c r="H80" s="44"/>
      <c r="I80" s="44"/>
      <c r="J80" s="44"/>
      <c r="K80" s="44"/>
      <c r="L80" s="44"/>
      <c r="M80" s="80"/>
      <c r="N80" s="107"/>
      <c r="P80" s="89"/>
    </row>
    <row r="81" ht="20.100000000000001" customHeight="1">
      <c r="A81" s="94"/>
      <c r="B81" s="49" t="s">
        <v>111</v>
      </c>
      <c r="C81" s="49"/>
      <c r="D81" s="49"/>
      <c r="E81" s="49"/>
      <c r="F81" s="49"/>
      <c r="G81" s="49"/>
      <c r="H81" s="49"/>
      <c r="I81" s="51">
        <v>0.33479999999999999</v>
      </c>
      <c r="J81" s="113">
        <f t="shared" si="8"/>
        <v>472068</v>
      </c>
      <c r="K81" s="53">
        <f t="shared" si="9"/>
        <v>472.06799999999998</v>
      </c>
      <c r="L81" s="87"/>
      <c r="M81" s="55">
        <f t="shared" si="10"/>
        <v>0</v>
      </c>
      <c r="N81" s="107"/>
      <c r="O81" s="25">
        <v>334800</v>
      </c>
      <c r="P81" s="89">
        <v>388468.79999999999</v>
      </c>
    </row>
    <row r="82" ht="20.100000000000001" customHeight="1">
      <c r="A82" s="94"/>
      <c r="B82" s="59" t="s">
        <v>112</v>
      </c>
      <c r="C82" s="59"/>
      <c r="D82" s="59"/>
      <c r="E82" s="59"/>
      <c r="F82" s="59"/>
      <c r="G82" s="59"/>
      <c r="H82" s="59"/>
      <c r="I82" s="60">
        <v>0.40920000000000001</v>
      </c>
      <c r="J82" s="114">
        <f t="shared" si="8"/>
        <v>576972</v>
      </c>
      <c r="K82" s="92">
        <f t="shared" si="9"/>
        <v>576.97199999999998</v>
      </c>
      <c r="L82" s="87"/>
      <c r="M82" s="93">
        <f t="shared" si="10"/>
        <v>0</v>
      </c>
      <c r="N82" s="107"/>
      <c r="O82" s="25">
        <v>409200</v>
      </c>
      <c r="P82" s="89">
        <v>474795.20000000001</v>
      </c>
    </row>
    <row r="83" ht="20.100000000000001" customHeight="1">
      <c r="A83" s="94"/>
      <c r="B83" s="59" t="s">
        <v>113</v>
      </c>
      <c r="C83" s="59"/>
      <c r="D83" s="59"/>
      <c r="E83" s="59"/>
      <c r="F83" s="59"/>
      <c r="G83" s="59"/>
      <c r="H83" s="59"/>
      <c r="I83" s="60">
        <v>0.48359999999999997</v>
      </c>
      <c r="J83" s="114">
        <f t="shared" si="8"/>
        <v>681876</v>
      </c>
      <c r="K83" s="92">
        <f t="shared" si="9"/>
        <v>681.87599999999998</v>
      </c>
      <c r="L83" s="87"/>
      <c r="M83" s="93">
        <f t="shared" si="10"/>
        <v>0</v>
      </c>
      <c r="N83" s="107"/>
      <c r="O83" s="25">
        <v>483600</v>
      </c>
      <c r="P83" s="89">
        <v>561121.59999999998</v>
      </c>
    </row>
    <row r="84" ht="20.100000000000001" customHeight="1">
      <c r="A84" s="94"/>
      <c r="B84" s="69" t="s">
        <v>114</v>
      </c>
      <c r="C84" s="69"/>
      <c r="D84" s="69"/>
      <c r="E84" s="69"/>
      <c r="F84" s="69"/>
      <c r="G84" s="69"/>
      <c r="H84" s="69"/>
      <c r="I84" s="115">
        <v>0.78120000000000001</v>
      </c>
      <c r="J84" s="114">
        <f t="shared" si="8"/>
        <v>1101492</v>
      </c>
      <c r="K84" s="97">
        <f t="shared" si="9"/>
        <v>1101.492</v>
      </c>
      <c r="L84" s="87"/>
      <c r="M84" s="93">
        <f t="shared" si="10"/>
        <v>0</v>
      </c>
      <c r="N84" s="107"/>
      <c r="O84" s="25">
        <v>781200</v>
      </c>
      <c r="P84" s="89">
        <v>906427.19999999995</v>
      </c>
    </row>
    <row r="85" s="24" customFormat="1" ht="6" customHeight="1">
      <c r="A85" s="129"/>
      <c r="B85" s="73"/>
      <c r="C85" s="73"/>
      <c r="D85" s="73"/>
      <c r="E85" s="73"/>
      <c r="F85" s="73"/>
      <c r="G85" s="73"/>
      <c r="H85" s="73"/>
      <c r="I85" s="116"/>
      <c r="J85" s="117"/>
      <c r="K85" s="117"/>
      <c r="L85" s="77"/>
      <c r="M85" s="118"/>
      <c r="N85" s="107"/>
      <c r="O85" s="25"/>
      <c r="P85" s="89">
        <f>(O85*$O$1)+O85</f>
        <v>0</v>
      </c>
      <c r="Q85" s="27"/>
    </row>
    <row r="86" ht="26.100000000000001" customHeight="1">
      <c r="A86" s="94" t="e">
        <f>+IF(M86+#ref!&gt;0,1,0)</f>
        <v>#GETTING_DATA</v>
      </c>
      <c r="B86" s="44" t="s">
        <v>115</v>
      </c>
      <c r="C86" s="44"/>
      <c r="D86" s="44"/>
      <c r="E86" s="44"/>
      <c r="F86" s="44"/>
      <c r="G86" s="44"/>
      <c r="H86" s="44"/>
      <c r="I86" s="44"/>
      <c r="J86" s="44"/>
      <c r="K86" s="44"/>
      <c r="L86" s="44"/>
      <c r="M86" s="45"/>
      <c r="N86" s="107"/>
      <c r="P86" s="89"/>
    </row>
    <row r="87" ht="20.100000000000001" customHeight="1">
      <c r="A87" s="43" t="e">
        <f>+IF(M87+#ref!&gt;0,1,0)</f>
        <v>#GETTING_DATA</v>
      </c>
      <c r="B87" s="49" t="s">
        <v>116</v>
      </c>
      <c r="C87" s="49"/>
      <c r="D87" s="49"/>
      <c r="E87" s="49"/>
      <c r="F87" s="49"/>
      <c r="G87" s="49"/>
      <c r="H87" s="49"/>
      <c r="I87" s="51">
        <v>0.372</v>
      </c>
      <c r="J87" s="113">
        <f t="shared" si="8"/>
        <v>524520</v>
      </c>
      <c r="K87" s="127">
        <f t="shared" si="9"/>
        <v>524.51999999999998</v>
      </c>
      <c r="L87" s="87"/>
      <c r="M87" s="128">
        <f t="shared" si="10"/>
        <v>0</v>
      </c>
      <c r="N87" s="107"/>
      <c r="O87" s="25">
        <v>372000</v>
      </c>
      <c r="P87" s="89">
        <v>431632</v>
      </c>
    </row>
    <row r="88" ht="20.100000000000001" customHeight="1">
      <c r="A88" s="65"/>
      <c r="B88" s="59" t="s">
        <v>117</v>
      </c>
      <c r="C88" s="59"/>
      <c r="D88" s="59"/>
      <c r="E88" s="59"/>
      <c r="F88" s="59"/>
      <c r="G88" s="59"/>
      <c r="H88" s="59"/>
      <c r="I88" s="60">
        <v>0.44640000000000002</v>
      </c>
      <c r="J88" s="114">
        <f t="shared" si="8"/>
        <v>629424</v>
      </c>
      <c r="K88" s="92">
        <f t="shared" si="9"/>
        <v>629.42399999999998</v>
      </c>
      <c r="L88" s="87"/>
      <c r="M88" s="93">
        <f t="shared" si="10"/>
        <v>0</v>
      </c>
      <c r="N88" s="107"/>
      <c r="O88" s="25">
        <v>446400</v>
      </c>
      <c r="P88" s="89">
        <v>517958.40000000002</v>
      </c>
    </row>
    <row r="89" ht="20.100000000000001" customHeight="1">
      <c r="A89" s="67" t="e">
        <f>+IF(M89+#ref!&gt;0,1,0)</f>
        <v>#GETTING_DATA</v>
      </c>
      <c r="B89" s="69" t="s">
        <v>118</v>
      </c>
      <c r="C89" s="69"/>
      <c r="D89" s="69"/>
      <c r="E89" s="69"/>
      <c r="F89" s="69"/>
      <c r="G89" s="69"/>
      <c r="H89" s="69"/>
      <c r="I89" s="115">
        <v>0.50219999999999998</v>
      </c>
      <c r="J89" s="114">
        <f t="shared" si="8"/>
        <v>708102</v>
      </c>
      <c r="K89" s="97">
        <f t="shared" si="9"/>
        <v>708.10199999999998</v>
      </c>
      <c r="L89" s="87"/>
      <c r="M89" s="93">
        <f t="shared" si="10"/>
        <v>0</v>
      </c>
      <c r="N89" s="107"/>
      <c r="O89" s="25">
        <v>502200</v>
      </c>
      <c r="P89" s="89">
        <v>582703.19999999995</v>
      </c>
    </row>
    <row r="90" s="24" customFormat="1" ht="6" customHeight="1">
      <c r="A90" s="129"/>
      <c r="C90" s="73"/>
      <c r="D90" s="73"/>
      <c r="E90" s="73"/>
      <c r="F90" s="73"/>
      <c r="G90" s="73"/>
      <c r="H90" s="73"/>
      <c r="I90" s="116"/>
      <c r="J90" s="117"/>
      <c r="K90" s="117"/>
      <c r="L90" s="77"/>
      <c r="M90" s="73"/>
      <c r="N90" s="107"/>
      <c r="O90" s="25"/>
      <c r="P90" s="89">
        <f>(O90*$O$1)+O90</f>
        <v>0</v>
      </c>
      <c r="Q90" s="27"/>
    </row>
    <row r="91" ht="26.100000000000001" customHeight="1">
      <c r="A91" s="109" t="e">
        <f>+IF(M91+#ref!&gt;0,1,0)</f>
        <v>#GETTING_DATA</v>
      </c>
      <c r="B91" s="44" t="s">
        <v>119</v>
      </c>
      <c r="C91" s="44"/>
      <c r="D91" s="44"/>
      <c r="E91" s="44"/>
      <c r="F91" s="44"/>
      <c r="G91" s="44"/>
      <c r="H91" s="44"/>
      <c r="I91" s="44"/>
      <c r="J91" s="44"/>
      <c r="K91" s="44"/>
      <c r="L91" s="44"/>
      <c r="M91" s="45"/>
      <c r="N91" s="107"/>
      <c r="P91" s="89"/>
    </row>
    <row r="92" ht="21" customHeight="1">
      <c r="A92" s="43" t="e">
        <f>+IF(M92+#ref!&gt;0,1,0)</f>
        <v>#GETTING_DATA</v>
      </c>
      <c r="B92" s="49" t="s">
        <v>120</v>
      </c>
      <c r="C92" s="49"/>
      <c r="D92" s="49"/>
      <c r="E92" s="49"/>
      <c r="F92" s="49"/>
      <c r="G92" s="49"/>
      <c r="H92" s="49"/>
      <c r="I92" s="51">
        <v>0.59519999999999995</v>
      </c>
      <c r="J92" s="113">
        <f t="shared" si="8"/>
        <v>839231.99999999988</v>
      </c>
      <c r="K92" s="127">
        <f t="shared" si="9"/>
        <v>839.23199999999986</v>
      </c>
      <c r="L92" s="87"/>
      <c r="M92" s="128">
        <f t="shared" si="10"/>
        <v>0</v>
      </c>
      <c r="N92" s="107"/>
      <c r="O92" s="25">
        <v>595200</v>
      </c>
      <c r="P92" s="89">
        <v>690611.19999999995</v>
      </c>
    </row>
    <row r="93" ht="21" customHeight="1">
      <c r="A93" s="67" t="e">
        <f>+IF(M93+#ref!&gt;0,1,0)</f>
        <v>#GETTING_DATA</v>
      </c>
      <c r="B93" s="59" t="s">
        <v>121</v>
      </c>
      <c r="C93" s="59"/>
      <c r="D93" s="59"/>
      <c r="E93" s="59"/>
      <c r="F93" s="59"/>
      <c r="G93" s="59"/>
      <c r="H93" s="59"/>
      <c r="I93" s="60">
        <v>0.44640000000000002</v>
      </c>
      <c r="J93" s="114">
        <f t="shared" si="8"/>
        <v>629424</v>
      </c>
      <c r="K93" s="92">
        <f t="shared" si="9"/>
        <v>629.42399999999998</v>
      </c>
      <c r="L93" s="87"/>
      <c r="M93" s="93">
        <f t="shared" si="10"/>
        <v>0</v>
      </c>
      <c r="N93" s="107"/>
      <c r="O93" s="25">
        <v>446400</v>
      </c>
      <c r="P93" s="89">
        <v>517958.40000000002</v>
      </c>
    </row>
    <row r="94" ht="21" customHeight="1">
      <c r="A94" s="94"/>
      <c r="B94" s="59" t="s">
        <v>122</v>
      </c>
      <c r="C94" s="59"/>
      <c r="D94" s="59"/>
      <c r="E94" s="59"/>
      <c r="F94" s="59"/>
      <c r="G94" s="59"/>
      <c r="H94" s="59"/>
      <c r="I94" s="60">
        <v>0.2046</v>
      </c>
      <c r="J94" s="114">
        <f t="shared" si="8"/>
        <v>288486</v>
      </c>
      <c r="K94" s="92">
        <f t="shared" si="9"/>
        <v>288.48599999999999</v>
      </c>
      <c r="L94" s="87"/>
      <c r="M94" s="93">
        <f t="shared" si="10"/>
        <v>0</v>
      </c>
      <c r="N94" s="107"/>
      <c r="O94" s="25">
        <v>204600</v>
      </c>
      <c r="P94" s="89">
        <v>237397.60000000001</v>
      </c>
    </row>
    <row r="95" ht="21" customHeight="1">
      <c r="A95" s="94"/>
      <c r="B95" s="59" t="s">
        <v>123</v>
      </c>
      <c r="C95" s="59"/>
      <c r="D95" s="59"/>
      <c r="E95" s="59"/>
      <c r="F95" s="59"/>
      <c r="G95" s="59"/>
      <c r="H95" s="59"/>
      <c r="I95" s="60">
        <v>0.55800000000000005</v>
      </c>
      <c r="J95" s="114">
        <f t="shared" si="8"/>
        <v>786780.00000000012</v>
      </c>
      <c r="K95" s="92">
        <f t="shared" si="9"/>
        <v>786.78000000000009</v>
      </c>
      <c r="L95" s="87"/>
      <c r="M95" s="93">
        <f t="shared" si="10"/>
        <v>0</v>
      </c>
      <c r="N95" s="107"/>
      <c r="O95" s="25">
        <v>558000</v>
      </c>
      <c r="P95" s="89">
        <v>647448</v>
      </c>
    </row>
    <row r="96" ht="21" customHeight="1">
      <c r="A96" s="94"/>
      <c r="B96" s="69" t="s">
        <v>124</v>
      </c>
      <c r="C96" s="69"/>
      <c r="D96" s="69"/>
      <c r="E96" s="69"/>
      <c r="F96" s="69"/>
      <c r="G96" s="69"/>
      <c r="H96" s="69"/>
      <c r="I96" s="115">
        <v>9.2999999999999992e-003</v>
      </c>
      <c r="J96" s="114">
        <f t="shared" si="8"/>
        <v>13112.999999999998</v>
      </c>
      <c r="K96" s="97">
        <f t="shared" si="9"/>
        <v>13.112999999999998</v>
      </c>
      <c r="L96" s="87"/>
      <c r="M96" s="93">
        <f t="shared" si="10"/>
        <v>0</v>
      </c>
      <c r="N96" s="107"/>
      <c r="O96" s="25">
        <v>9300</v>
      </c>
      <c r="P96" s="89">
        <v>10790.799999999999</v>
      </c>
    </row>
    <row r="97" s="24" customFormat="1" ht="6" customHeight="1">
      <c r="A97" s="129"/>
      <c r="B97" s="73"/>
      <c r="C97" s="73"/>
      <c r="D97" s="73"/>
      <c r="E97" s="73"/>
      <c r="F97" s="73"/>
      <c r="G97" s="73"/>
      <c r="H97" s="73"/>
      <c r="I97" s="130"/>
      <c r="J97" s="117"/>
      <c r="K97" s="117"/>
      <c r="L97" s="77"/>
      <c r="M97" s="118"/>
      <c r="N97" s="107"/>
      <c r="O97" s="25"/>
      <c r="P97" s="89">
        <f>(O97*$O$1)+O97</f>
        <v>0</v>
      </c>
      <c r="Q97" s="27"/>
    </row>
    <row r="98" ht="26.100000000000001" customHeight="1">
      <c r="A98" s="94"/>
      <c r="B98" s="44" t="s">
        <v>29</v>
      </c>
      <c r="C98" s="44"/>
      <c r="D98" s="44"/>
      <c r="E98" s="44"/>
      <c r="F98" s="44"/>
      <c r="G98" s="44"/>
      <c r="H98" s="44"/>
      <c r="I98" s="44"/>
      <c r="J98" s="44"/>
      <c r="K98" s="44"/>
      <c r="L98" s="44"/>
      <c r="M98" s="45"/>
      <c r="N98" s="107"/>
      <c r="P98" s="89"/>
    </row>
    <row r="99" ht="21" customHeight="1">
      <c r="A99" s="94"/>
      <c r="B99" s="49" t="s">
        <v>125</v>
      </c>
      <c r="C99" s="49"/>
      <c r="D99" s="49"/>
      <c r="E99" s="49"/>
      <c r="F99" s="49"/>
      <c r="G99" s="49"/>
      <c r="H99" s="49"/>
      <c r="I99" s="51">
        <v>0.29759999999999998</v>
      </c>
      <c r="J99" s="113">
        <f t="shared" si="8"/>
        <v>419615.99999999994</v>
      </c>
      <c r="K99" s="127">
        <f t="shared" si="9"/>
        <v>419.61599999999993</v>
      </c>
      <c r="L99" s="87"/>
      <c r="M99" s="128">
        <f t="shared" si="10"/>
        <v>0</v>
      </c>
      <c r="N99" s="107"/>
      <c r="O99" s="25">
        <v>297600</v>
      </c>
      <c r="P99" s="89">
        <v>345305.59999999998</v>
      </c>
    </row>
    <row r="100" ht="21" customHeight="1">
      <c r="A100" s="94"/>
      <c r="B100" s="59" t="s">
        <v>126</v>
      </c>
      <c r="C100" s="59"/>
      <c r="D100" s="59"/>
      <c r="E100" s="59"/>
      <c r="F100" s="59"/>
      <c r="G100" s="59"/>
      <c r="H100" s="59"/>
      <c r="I100" s="60">
        <v>0.42780000000000001</v>
      </c>
      <c r="J100" s="114">
        <f t="shared" ref="J100:J106" si="11">I100*$P$5</f>
        <v>603198</v>
      </c>
      <c r="K100" s="92">
        <f t="shared" ref="K100:K127" si="12">J100/1000</f>
        <v>603.19799999999998</v>
      </c>
      <c r="L100" s="87"/>
      <c r="M100" s="93">
        <f t="shared" ref="M100:M106" si="13">(K100*L100)</f>
        <v>0</v>
      </c>
      <c r="N100" s="107"/>
      <c r="O100" s="25">
        <v>427800</v>
      </c>
      <c r="P100" s="89">
        <v>496376.79999999999</v>
      </c>
    </row>
    <row r="101" ht="21" customHeight="1">
      <c r="A101" s="94"/>
      <c r="B101" s="59" t="s">
        <v>127</v>
      </c>
      <c r="C101" s="59"/>
      <c r="D101" s="59"/>
      <c r="E101" s="59"/>
      <c r="F101" s="59"/>
      <c r="G101" s="59"/>
      <c r="H101" s="59"/>
      <c r="I101" s="60">
        <v>0.372</v>
      </c>
      <c r="J101" s="114">
        <f t="shared" si="11"/>
        <v>524520</v>
      </c>
      <c r="K101" s="92">
        <f t="shared" si="12"/>
        <v>524.51999999999998</v>
      </c>
      <c r="L101" s="87"/>
      <c r="M101" s="93">
        <f t="shared" si="13"/>
        <v>0</v>
      </c>
      <c r="N101" s="107"/>
      <c r="O101" s="25">
        <v>372000</v>
      </c>
      <c r="P101" s="89">
        <v>431632</v>
      </c>
    </row>
    <row r="102" ht="21" customHeight="1">
      <c r="A102" s="94"/>
      <c r="B102" s="66" t="s">
        <v>128</v>
      </c>
      <c r="C102" s="66"/>
      <c r="D102" s="66"/>
      <c r="E102" s="66"/>
      <c r="F102" s="66"/>
      <c r="G102" s="66"/>
      <c r="H102" s="66"/>
      <c r="I102" s="60">
        <v>0.16739999999999999</v>
      </c>
      <c r="J102" s="114">
        <f t="shared" si="11"/>
        <v>236034</v>
      </c>
      <c r="K102" s="92">
        <f t="shared" si="12"/>
        <v>236.03399999999999</v>
      </c>
      <c r="L102" s="87"/>
      <c r="M102" s="93">
        <f t="shared" si="13"/>
        <v>0</v>
      </c>
      <c r="N102" s="107"/>
      <c r="O102" s="25">
        <v>167400</v>
      </c>
      <c r="P102" s="89">
        <v>194234.39999999999</v>
      </c>
    </row>
    <row r="103" ht="21" customHeight="1">
      <c r="A103" s="94"/>
      <c r="B103" s="59" t="s">
        <v>129</v>
      </c>
      <c r="C103" s="59"/>
      <c r="D103" s="59"/>
      <c r="E103" s="59"/>
      <c r="F103" s="59"/>
      <c r="G103" s="59"/>
      <c r="H103" s="59"/>
      <c r="I103" s="60">
        <v>2.9760000000000002e-002</v>
      </c>
      <c r="J103" s="114">
        <f t="shared" si="11"/>
        <v>41961.600000000006</v>
      </c>
      <c r="K103" s="92">
        <f t="shared" si="12"/>
        <v>41.961600000000004</v>
      </c>
      <c r="L103" s="87"/>
      <c r="M103" s="93">
        <f t="shared" si="13"/>
        <v>0</v>
      </c>
      <c r="N103" s="107"/>
      <c r="O103" s="25">
        <v>29760</v>
      </c>
      <c r="P103" s="89">
        <v>34530.559999999998</v>
      </c>
    </row>
    <row r="104" ht="21" customHeight="1">
      <c r="A104" s="94"/>
      <c r="B104" s="59" t="s">
        <v>130</v>
      </c>
      <c r="C104" s="59"/>
      <c r="D104" s="59"/>
      <c r="E104" s="59"/>
      <c r="F104" s="59"/>
      <c r="G104" s="59"/>
      <c r="H104" s="59"/>
      <c r="I104" s="60">
        <v>3.7199999999999997e-002</v>
      </c>
      <c r="J104" s="114">
        <f t="shared" si="11"/>
        <v>52451.999999999993</v>
      </c>
      <c r="K104" s="92">
        <f t="shared" si="12"/>
        <v>52.451999999999991</v>
      </c>
      <c r="L104" s="87"/>
      <c r="M104" s="93">
        <f t="shared" si="13"/>
        <v>0</v>
      </c>
      <c r="N104" s="107"/>
      <c r="O104" s="25">
        <v>37200</v>
      </c>
      <c r="P104" s="89">
        <v>43163.199999999997</v>
      </c>
    </row>
    <row r="105" ht="21" customHeight="1">
      <c r="A105" s="94"/>
      <c r="B105" s="59" t="s">
        <v>131</v>
      </c>
      <c r="C105" s="59"/>
      <c r="D105" s="59"/>
      <c r="E105" s="59"/>
      <c r="F105" s="59"/>
      <c r="G105" s="59"/>
      <c r="H105" s="59"/>
      <c r="I105" s="60">
        <v>1.8599999999999998e-002</v>
      </c>
      <c r="J105" s="114">
        <f t="shared" si="11"/>
        <v>26225.999999999996</v>
      </c>
      <c r="K105" s="92">
        <f t="shared" si="12"/>
        <v>26.225999999999996</v>
      </c>
      <c r="L105" s="87"/>
      <c r="M105" s="93">
        <f t="shared" si="13"/>
        <v>0</v>
      </c>
      <c r="N105" s="107"/>
      <c r="O105" s="25">
        <v>18600</v>
      </c>
      <c r="P105" s="89">
        <v>21581.599999999999</v>
      </c>
    </row>
    <row r="106" ht="21" customHeight="1">
      <c r="A106" s="94"/>
      <c r="B106" s="69" t="s">
        <v>132</v>
      </c>
      <c r="C106" s="69"/>
      <c r="D106" s="69"/>
      <c r="E106" s="69"/>
      <c r="F106" s="69"/>
      <c r="G106" s="69"/>
      <c r="H106" s="69"/>
      <c r="I106" s="115">
        <v>4.4639999999999999e-002</v>
      </c>
      <c r="J106" s="114">
        <f t="shared" si="11"/>
        <v>62942.400000000001</v>
      </c>
      <c r="K106" s="97">
        <f t="shared" si="12"/>
        <v>62.942399999999999</v>
      </c>
      <c r="L106" s="87"/>
      <c r="M106" s="93">
        <f t="shared" si="13"/>
        <v>0</v>
      </c>
      <c r="N106" s="107"/>
      <c r="O106" s="25">
        <v>44640</v>
      </c>
      <c r="P106" s="89">
        <v>51795.839999999997</v>
      </c>
    </row>
    <row r="107" s="24" customFormat="1" ht="6" customHeight="1">
      <c r="A107" s="129"/>
      <c r="B107" s="73"/>
      <c r="C107" s="73"/>
      <c r="D107" s="73"/>
      <c r="E107" s="73"/>
      <c r="F107" s="73"/>
      <c r="G107" s="73"/>
      <c r="H107" s="73"/>
      <c r="I107" s="116"/>
      <c r="J107" s="117"/>
      <c r="K107" s="117"/>
      <c r="L107" s="77"/>
      <c r="M107" s="118"/>
      <c r="N107" s="107"/>
      <c r="O107" s="25"/>
      <c r="P107" s="89">
        <f>(O107*$O$1)+O107</f>
        <v>0</v>
      </c>
      <c r="Q107" s="27"/>
    </row>
    <row r="108" ht="26.100000000000001" customHeight="1">
      <c r="A108" s="131" t="s">
        <v>31</v>
      </c>
      <c r="B108" s="131"/>
      <c r="C108" s="131"/>
      <c r="D108" s="131"/>
      <c r="E108" s="131"/>
      <c r="F108" s="131"/>
      <c r="G108" s="131"/>
      <c r="H108" s="131"/>
      <c r="I108" s="131"/>
      <c r="J108" s="131"/>
      <c r="K108" s="131"/>
      <c r="L108" s="131"/>
      <c r="M108" s="80"/>
      <c r="N108" s="107"/>
      <c r="P108" s="89"/>
    </row>
    <row r="109" ht="21" hidden="1" customHeight="1">
      <c r="A109" s="94"/>
      <c r="B109" s="132" t="s">
        <v>133</v>
      </c>
      <c r="C109" s="13"/>
      <c r="D109" s="13"/>
      <c r="E109" s="13"/>
      <c r="F109" s="13"/>
      <c r="G109" s="13"/>
      <c r="H109" s="133"/>
      <c r="I109" s="134">
        <v>1.6000000000000001</v>
      </c>
      <c r="J109" s="135">
        <f>I109*'Monto de Obra 2026'!$C$2</f>
        <v>2256000</v>
      </c>
      <c r="K109" s="15"/>
      <c r="L109" s="136"/>
      <c r="M109" s="137">
        <f>(J109*L109)</f>
        <v>0</v>
      </c>
      <c r="N109" s="107"/>
      <c r="P109" s="89">
        <f>(O109*$O$1)+O109</f>
        <v>0</v>
      </c>
    </row>
    <row r="110" ht="21" customHeight="1">
      <c r="A110" s="94"/>
      <c r="B110" s="49" t="s">
        <v>134</v>
      </c>
      <c r="C110" s="49"/>
      <c r="D110" s="49"/>
      <c r="E110" s="49"/>
      <c r="F110" s="49"/>
      <c r="G110" s="49"/>
      <c r="H110" s="49"/>
      <c r="I110" s="51">
        <v>0.44640000000000002</v>
      </c>
      <c r="J110" s="113">
        <f t="shared" ref="J110:J127" si="14">I110*$P$5</f>
        <v>629424</v>
      </c>
      <c r="K110" s="127">
        <f t="shared" si="12"/>
        <v>629.42399999999998</v>
      </c>
      <c r="L110" s="87"/>
      <c r="M110" s="128">
        <f t="shared" ref="M110:M130" si="15">(K110*L110)</f>
        <v>0</v>
      </c>
      <c r="N110" s="107"/>
      <c r="O110" s="25">
        <v>446400</v>
      </c>
      <c r="P110" s="89">
        <v>517958.40000000002</v>
      </c>
    </row>
    <row r="111" ht="21" customHeight="1">
      <c r="A111" s="94"/>
      <c r="B111" s="69" t="s">
        <v>135</v>
      </c>
      <c r="C111" s="69"/>
      <c r="D111" s="69"/>
      <c r="E111" s="69"/>
      <c r="F111" s="69"/>
      <c r="G111" s="69"/>
      <c r="H111" s="69"/>
      <c r="I111" s="115">
        <v>0.22320000000000001</v>
      </c>
      <c r="J111" s="138">
        <f t="shared" si="14"/>
        <v>314712</v>
      </c>
      <c r="K111" s="97">
        <f t="shared" si="12"/>
        <v>314.71199999999999</v>
      </c>
      <c r="L111" s="87"/>
      <c r="M111" s="139">
        <f t="shared" si="15"/>
        <v>0</v>
      </c>
      <c r="N111" s="107"/>
      <c r="O111" s="25">
        <v>223200</v>
      </c>
      <c r="P111" s="89">
        <v>258979.20000000001</v>
      </c>
    </row>
    <row r="112" s="24" customFormat="1" ht="6" customHeight="1">
      <c r="A112" s="129"/>
      <c r="B112" s="73"/>
      <c r="C112" s="73"/>
      <c r="D112" s="73"/>
      <c r="E112" s="73"/>
      <c r="F112" s="73"/>
      <c r="G112" s="73"/>
      <c r="H112" s="73"/>
      <c r="I112" s="116"/>
      <c r="J112" s="117"/>
      <c r="K112" s="117"/>
      <c r="L112" s="77"/>
      <c r="M112" s="118"/>
      <c r="N112" s="107"/>
      <c r="O112" s="25"/>
      <c r="P112" s="89">
        <f>(O112*$O$1)+O112</f>
        <v>0</v>
      </c>
      <c r="Q112" s="27"/>
    </row>
    <row r="113" ht="26.100000000000001" customHeight="1">
      <c r="A113" s="131" t="s">
        <v>33</v>
      </c>
      <c r="B113" s="131"/>
      <c r="C113" s="131"/>
      <c r="D113" s="131"/>
      <c r="E113" s="131"/>
      <c r="F113" s="131"/>
      <c r="G113" s="131"/>
      <c r="H113" s="131"/>
      <c r="I113" s="131"/>
      <c r="J113" s="131"/>
      <c r="K113" s="131"/>
      <c r="L113" s="131"/>
      <c r="M113" s="45"/>
      <c r="N113" s="107"/>
      <c r="P113" s="89"/>
    </row>
    <row r="114" ht="21" customHeight="1">
      <c r="A114" s="94"/>
      <c r="B114" s="49" t="s">
        <v>136</v>
      </c>
      <c r="C114" s="49"/>
      <c r="D114" s="49"/>
      <c r="E114" s="49"/>
      <c r="F114" s="49"/>
      <c r="G114" s="49"/>
      <c r="H114" s="49"/>
      <c r="I114" s="105">
        <v>0.2046</v>
      </c>
      <c r="J114" s="106">
        <f t="shared" si="14"/>
        <v>288486</v>
      </c>
      <c r="K114" s="127">
        <f t="shared" si="12"/>
        <v>288.48599999999999</v>
      </c>
      <c r="L114" s="87"/>
      <c r="M114" s="128">
        <f t="shared" si="15"/>
        <v>0</v>
      </c>
      <c r="N114" s="107"/>
      <c r="O114" s="25">
        <v>204600</v>
      </c>
      <c r="P114" s="89">
        <v>237397.60000000001</v>
      </c>
    </row>
    <row r="115" ht="21" customHeight="1">
      <c r="A115" s="94"/>
      <c r="B115" s="66" t="s">
        <v>137</v>
      </c>
      <c r="C115" s="66"/>
      <c r="D115" s="66"/>
      <c r="E115" s="66"/>
      <c r="F115" s="66"/>
      <c r="G115" s="66"/>
      <c r="H115" s="66"/>
      <c r="I115" s="68">
        <v>0.14879999999999999</v>
      </c>
      <c r="J115" s="140">
        <f t="shared" si="14"/>
        <v>209807.99999999997</v>
      </c>
      <c r="K115" s="92">
        <f t="shared" si="12"/>
        <v>209.80799999999996</v>
      </c>
      <c r="L115" s="87"/>
      <c r="M115" s="93">
        <f t="shared" si="15"/>
        <v>0</v>
      </c>
      <c r="N115" s="107"/>
      <c r="O115" s="25">
        <v>148800</v>
      </c>
      <c r="P115" s="89">
        <v>172652.79999999999</v>
      </c>
    </row>
    <row r="116" ht="21" customHeight="1">
      <c r="A116" s="94"/>
      <c r="B116" s="66" t="s">
        <v>138</v>
      </c>
      <c r="C116" s="66"/>
      <c r="D116" s="66"/>
      <c r="E116" s="66"/>
      <c r="F116" s="66"/>
      <c r="G116" s="66"/>
      <c r="H116" s="66"/>
      <c r="I116" s="68">
        <v>0.13020000000000001</v>
      </c>
      <c r="J116" s="140">
        <f t="shared" si="14"/>
        <v>183582</v>
      </c>
      <c r="K116" s="92">
        <f t="shared" si="12"/>
        <v>183.58199999999999</v>
      </c>
      <c r="L116" s="87"/>
      <c r="M116" s="93">
        <f t="shared" si="15"/>
        <v>0</v>
      </c>
      <c r="N116" s="107"/>
      <c r="O116" s="25">
        <v>130200</v>
      </c>
      <c r="P116" s="89">
        <v>151071.20000000001</v>
      </c>
    </row>
    <row r="117" ht="21" customHeight="1">
      <c r="A117" s="94"/>
      <c r="B117" s="69" t="s">
        <v>139</v>
      </c>
      <c r="C117" s="69"/>
      <c r="D117" s="69"/>
      <c r="E117" s="69"/>
      <c r="F117" s="69"/>
      <c r="G117" s="69"/>
      <c r="H117" s="69"/>
      <c r="I117" s="70">
        <v>3.3480000000000003e-002</v>
      </c>
      <c r="J117" s="140">
        <f t="shared" si="14"/>
        <v>47206.800000000003</v>
      </c>
      <c r="K117" s="97">
        <f t="shared" si="12"/>
        <v>47.206800000000001</v>
      </c>
      <c r="L117" s="87"/>
      <c r="M117" s="93">
        <f t="shared" si="15"/>
        <v>0</v>
      </c>
      <c r="N117" s="107"/>
      <c r="O117" s="25">
        <v>33480</v>
      </c>
      <c r="P117" s="89">
        <v>38846.879999999997</v>
      </c>
    </row>
    <row r="118" s="24" customFormat="1" ht="6" customHeight="1">
      <c r="A118" s="129"/>
      <c r="B118" s="73"/>
      <c r="C118" s="73"/>
      <c r="D118" s="73"/>
      <c r="E118" s="73"/>
      <c r="F118" s="73"/>
      <c r="G118" s="73"/>
      <c r="H118" s="73"/>
      <c r="I118" s="116"/>
      <c r="J118" s="117"/>
      <c r="K118" s="117"/>
      <c r="L118" s="77"/>
      <c r="M118" s="118"/>
      <c r="N118" s="107"/>
      <c r="O118" s="25"/>
      <c r="P118" s="89">
        <f>(O118*$O$1)+O118</f>
        <v>0</v>
      </c>
      <c r="Q118" s="27"/>
    </row>
    <row r="119" ht="26.100000000000001" customHeight="1">
      <c r="A119" s="94"/>
      <c r="B119" s="44" t="s">
        <v>35</v>
      </c>
      <c r="C119" s="44"/>
      <c r="D119" s="44"/>
      <c r="E119" s="44"/>
      <c r="F119" s="44"/>
      <c r="G119" s="44"/>
      <c r="H119" s="44"/>
      <c r="I119" s="44"/>
      <c r="J119" s="44"/>
      <c r="K119" s="44"/>
      <c r="L119" s="44"/>
      <c r="M119" s="45"/>
      <c r="N119" s="107"/>
      <c r="P119" s="89"/>
    </row>
    <row r="120" ht="48.75" customHeight="1">
      <c r="A120" s="94"/>
      <c r="B120" s="141" t="s">
        <v>140</v>
      </c>
      <c r="C120" s="141"/>
      <c r="D120" s="141"/>
      <c r="E120" s="141"/>
      <c r="F120" s="141"/>
      <c r="G120" s="141"/>
      <c r="H120" s="141"/>
      <c r="I120" s="105">
        <v>0.26040000000000002</v>
      </c>
      <c r="J120" s="106">
        <f t="shared" si="14"/>
        <v>367164</v>
      </c>
      <c r="K120" s="127">
        <f t="shared" si="12"/>
        <v>367.16399999999999</v>
      </c>
      <c r="L120" s="87"/>
      <c r="M120" s="128">
        <f t="shared" si="15"/>
        <v>0</v>
      </c>
      <c r="N120" s="107"/>
      <c r="O120" s="25">
        <v>260400</v>
      </c>
      <c r="P120" s="89">
        <v>302142.40000000002</v>
      </c>
    </row>
    <row r="121" ht="21" customHeight="1">
      <c r="A121" s="94"/>
      <c r="B121" s="66" t="s">
        <v>141</v>
      </c>
      <c r="C121" s="66"/>
      <c r="D121" s="66"/>
      <c r="E121" s="66"/>
      <c r="F121" s="66"/>
      <c r="G121" s="66"/>
      <c r="H121" s="66"/>
      <c r="I121" s="68">
        <v>0.372</v>
      </c>
      <c r="J121" s="142">
        <f t="shared" si="14"/>
        <v>524520</v>
      </c>
      <c r="K121" s="92">
        <f t="shared" si="12"/>
        <v>524.51999999999998</v>
      </c>
      <c r="L121" s="87"/>
      <c r="M121" s="93">
        <f t="shared" si="15"/>
        <v>0</v>
      </c>
      <c r="N121" s="107"/>
      <c r="O121" s="25">
        <v>372000</v>
      </c>
      <c r="P121" s="89">
        <v>431632</v>
      </c>
    </row>
    <row r="122" ht="48.75" customHeight="1">
      <c r="A122" s="94"/>
      <c r="B122" s="143" t="s">
        <v>142</v>
      </c>
      <c r="C122" s="143"/>
      <c r="D122" s="143"/>
      <c r="E122" s="143"/>
      <c r="F122" s="143"/>
      <c r="G122" s="143"/>
      <c r="H122" s="143"/>
      <c r="I122" s="68">
        <v>0.46500000000000002</v>
      </c>
      <c r="J122" s="142">
        <f t="shared" si="14"/>
        <v>655650</v>
      </c>
      <c r="K122" s="92">
        <f t="shared" si="12"/>
        <v>655.64999999999998</v>
      </c>
      <c r="L122" s="87"/>
      <c r="M122" s="93">
        <f t="shared" si="15"/>
        <v>0</v>
      </c>
      <c r="N122" s="107"/>
      <c r="O122" s="25">
        <v>465000</v>
      </c>
      <c r="P122" s="89">
        <v>539540</v>
      </c>
    </row>
    <row r="123" ht="21" customHeight="1">
      <c r="A123" s="94"/>
      <c r="B123" s="59" t="s">
        <v>143</v>
      </c>
      <c r="C123" s="59"/>
      <c r="D123" s="59"/>
      <c r="E123" s="59"/>
      <c r="F123" s="59"/>
      <c r="G123" s="59"/>
      <c r="H123" s="59"/>
      <c r="I123" s="68">
        <v>2.9760000000000002e-002</v>
      </c>
      <c r="J123" s="142">
        <f t="shared" si="14"/>
        <v>41961.600000000006</v>
      </c>
      <c r="K123" s="92">
        <f t="shared" si="12"/>
        <v>41.961600000000004</v>
      </c>
      <c r="L123" s="87"/>
      <c r="M123" s="93">
        <f t="shared" si="15"/>
        <v>0</v>
      </c>
      <c r="N123" s="107"/>
      <c r="O123" s="25">
        <v>29760</v>
      </c>
      <c r="P123" s="89">
        <v>34530.559999999998</v>
      </c>
    </row>
    <row r="124" ht="21" customHeight="1">
      <c r="A124" s="94"/>
      <c r="B124" s="59" t="s">
        <v>144</v>
      </c>
      <c r="C124" s="59"/>
      <c r="D124" s="59"/>
      <c r="E124" s="59"/>
      <c r="F124" s="59"/>
      <c r="G124" s="59"/>
      <c r="H124" s="59"/>
      <c r="I124" s="68">
        <v>1.8599999999999998e-002</v>
      </c>
      <c r="J124" s="142">
        <f t="shared" si="14"/>
        <v>26225.999999999996</v>
      </c>
      <c r="K124" s="92">
        <f t="shared" si="12"/>
        <v>26.225999999999996</v>
      </c>
      <c r="L124" s="87"/>
      <c r="M124" s="93">
        <f t="shared" si="15"/>
        <v>0</v>
      </c>
      <c r="N124" s="107"/>
      <c r="O124" s="25">
        <v>18600</v>
      </c>
      <c r="P124" s="89">
        <v>21581.599999999999</v>
      </c>
    </row>
    <row r="125" ht="21" customHeight="1">
      <c r="A125" s="94"/>
      <c r="B125" s="59" t="s">
        <v>145</v>
      </c>
      <c r="C125" s="59"/>
      <c r="D125" s="59"/>
      <c r="E125" s="59"/>
      <c r="F125" s="59"/>
      <c r="G125" s="59"/>
      <c r="H125" s="59"/>
      <c r="I125" s="68">
        <v>5.5800000000000002e-002</v>
      </c>
      <c r="J125" s="142">
        <f t="shared" si="14"/>
        <v>78678</v>
      </c>
      <c r="K125" s="92">
        <f t="shared" si="12"/>
        <v>78.677999999999997</v>
      </c>
      <c r="L125" s="87"/>
      <c r="M125" s="93">
        <f t="shared" si="15"/>
        <v>0</v>
      </c>
      <c r="N125" s="107"/>
      <c r="O125" s="25">
        <v>55800</v>
      </c>
      <c r="P125" s="89">
        <v>64744.800000000003</v>
      </c>
    </row>
    <row r="126" ht="21" customHeight="1">
      <c r="A126" s="94"/>
      <c r="B126" s="59" t="s">
        <v>146</v>
      </c>
      <c r="C126" s="59"/>
      <c r="D126" s="59"/>
      <c r="E126" s="59"/>
      <c r="F126" s="59"/>
      <c r="G126" s="59"/>
      <c r="H126" s="59"/>
      <c r="I126" s="68">
        <v>4.836e-002</v>
      </c>
      <c r="J126" s="142">
        <f t="shared" si="14"/>
        <v>68187.600000000006</v>
      </c>
      <c r="K126" s="92">
        <f t="shared" si="12"/>
        <v>68.187600000000003</v>
      </c>
      <c r="L126" s="87"/>
      <c r="M126" s="93">
        <f t="shared" si="15"/>
        <v>0</v>
      </c>
      <c r="N126" s="107"/>
      <c r="O126" s="25">
        <v>48360</v>
      </c>
      <c r="P126" s="89">
        <v>56112.160000000003</v>
      </c>
    </row>
    <row r="127" ht="21" customHeight="1">
      <c r="A127" s="109" t="e">
        <f>+IF(M127+#ref!&gt;0,1,0)</f>
        <v>#GETTING_DATA</v>
      </c>
      <c r="B127" s="69" t="s">
        <v>147</v>
      </c>
      <c r="C127" s="69"/>
      <c r="D127" s="69"/>
      <c r="E127" s="69"/>
      <c r="F127" s="69"/>
      <c r="G127" s="69"/>
      <c r="H127" s="69"/>
      <c r="I127" s="70">
        <v>0.1116</v>
      </c>
      <c r="J127" s="142">
        <f t="shared" si="14"/>
        <v>157356</v>
      </c>
      <c r="K127" s="97">
        <f t="shared" si="12"/>
        <v>157.35599999999999</v>
      </c>
      <c r="L127" s="87"/>
      <c r="M127" s="93">
        <f t="shared" si="15"/>
        <v>0</v>
      </c>
      <c r="N127" s="107"/>
      <c r="O127" s="25">
        <v>111600</v>
      </c>
      <c r="P127" s="89">
        <v>129489.60000000001</v>
      </c>
    </row>
    <row r="128" s="24" customFormat="1" ht="10.5" customHeight="1">
      <c r="A128" s="129"/>
      <c r="B128" s="73"/>
      <c r="C128" s="73"/>
      <c r="D128" s="73"/>
      <c r="E128" s="73"/>
      <c r="F128" s="73"/>
      <c r="G128" s="73"/>
      <c r="H128" s="73"/>
      <c r="I128" s="75"/>
      <c r="J128" s="76"/>
      <c r="K128" s="76"/>
      <c r="L128" s="77"/>
      <c r="M128" s="78"/>
      <c r="N128" s="107"/>
      <c r="O128" s="25"/>
      <c r="P128" s="26"/>
      <c r="Q128" s="27"/>
    </row>
    <row r="129" ht="24.949999999999999" customHeight="1">
      <c r="A129" s="144" t="s">
        <v>148</v>
      </c>
      <c r="B129" s="144"/>
      <c r="C129" s="144"/>
      <c r="D129" s="144"/>
      <c r="E129" s="144"/>
      <c r="F129" s="144"/>
      <c r="G129" s="144"/>
      <c r="H129" s="144"/>
      <c r="I129" s="144"/>
      <c r="J129" s="144"/>
      <c r="K129" s="144"/>
      <c r="L129" s="144"/>
      <c r="M129" s="80"/>
      <c r="N129" s="107"/>
    </row>
    <row r="130" ht="39.950000000000003" customHeight="1">
      <c r="A130" s="109" t="e">
        <f>+IF(M126+#ref!&gt;0,1,0)</f>
        <v>#GETTING_DATA</v>
      </c>
      <c r="B130" s="145" t="s">
        <v>149</v>
      </c>
      <c r="C130" s="145"/>
      <c r="D130" s="145"/>
      <c r="E130" s="145"/>
      <c r="F130" s="145"/>
      <c r="G130" s="145"/>
      <c r="H130" s="145"/>
      <c r="I130" s="145"/>
      <c r="J130" s="145"/>
      <c r="K130" s="145"/>
      <c r="L130" s="145"/>
      <c r="M130" s="146">
        <f t="shared" si="15"/>
        <v>0</v>
      </c>
      <c r="N130" s="107"/>
    </row>
    <row r="131" ht="40.5" customHeight="1">
      <c r="B131" s="147" t="s">
        <v>150</v>
      </c>
      <c r="C131" s="147"/>
      <c r="D131" s="147"/>
      <c r="E131" s="147"/>
      <c r="F131" s="147"/>
      <c r="G131" s="147"/>
      <c r="H131" s="147"/>
      <c r="I131" s="147"/>
      <c r="J131" s="147"/>
      <c r="K131" s="147"/>
      <c r="L131" s="147"/>
      <c r="M131" s="148">
        <f>SUM(M6:M127)</f>
        <v>0</v>
      </c>
      <c r="U131" s="12"/>
    </row>
    <row r="132" s="24" customFormat="1" ht="15">
      <c r="B132" s="149"/>
      <c r="C132" s="149"/>
      <c r="D132" s="149"/>
      <c r="E132" s="149"/>
      <c r="F132" s="149"/>
      <c r="G132" s="149"/>
      <c r="H132" s="149"/>
      <c r="M132" s="150"/>
      <c r="O132" s="25"/>
      <c r="P132" s="26"/>
      <c r="Q132" s="27"/>
    </row>
    <row r="133" s="24" customFormat="1" ht="15">
      <c r="B133" s="149"/>
      <c r="C133" s="149"/>
      <c r="D133" s="149"/>
      <c r="E133" s="149"/>
      <c r="F133" s="149"/>
      <c r="G133" s="149"/>
      <c r="H133" s="149"/>
      <c r="O133" s="25"/>
      <c r="P133" s="26"/>
      <c r="Q133" s="27"/>
    </row>
    <row r="134" s="24" customFormat="1" ht="15">
      <c r="O134" s="25"/>
      <c r="P134" s="26"/>
      <c r="Q134" s="27"/>
    </row>
    <row r="135" s="24" customFormat="1" ht="15">
      <c r="O135" s="25"/>
      <c r="P135" s="26"/>
      <c r="Q135" s="27"/>
    </row>
    <row r="136" s="24" customFormat="1" ht="15">
      <c r="O136" s="25"/>
      <c r="P136" s="26"/>
      <c r="Q136" s="27"/>
    </row>
    <row r="137" s="24" customFormat="1" ht="15">
      <c r="O137" s="25"/>
      <c r="P137" s="26"/>
      <c r="Q137" s="27"/>
    </row>
    <row r="138" s="24" customFormat="1" ht="15">
      <c r="O138" s="25"/>
      <c r="P138" s="26"/>
      <c r="Q138" s="27"/>
    </row>
    <row r="139" s="24" customFormat="1" ht="15">
      <c r="O139" s="25"/>
      <c r="P139" s="26"/>
      <c r="Q139" s="27"/>
    </row>
    <row r="140" s="24" customFormat="1" ht="15">
      <c r="O140" s="25"/>
      <c r="P140" s="26"/>
      <c r="Q140" s="27"/>
    </row>
    <row r="141" s="24" customFormat="1" ht="15">
      <c r="O141" s="25"/>
      <c r="P141" s="26"/>
      <c r="Q141" s="27"/>
    </row>
    <row r="142" s="24" customFormat="1" ht="15">
      <c r="O142" s="25"/>
      <c r="P142" s="26"/>
      <c r="Q142" s="27"/>
    </row>
    <row r="143" s="24" customFormat="1" ht="15">
      <c r="O143" s="25"/>
      <c r="P143" s="26"/>
      <c r="Q143" s="27"/>
    </row>
    <row r="144" s="24" customFormat="1" ht="15">
      <c r="O144" s="25"/>
      <c r="P144" s="26"/>
      <c r="Q144" s="27"/>
    </row>
    <row r="145" s="24" customFormat="1" ht="15">
      <c r="O145" s="25"/>
      <c r="P145" s="26"/>
      <c r="Q145" s="27"/>
    </row>
    <row r="146" s="24" customFormat="1" ht="15">
      <c r="O146" s="25"/>
      <c r="P146" s="26"/>
      <c r="Q146" s="27"/>
    </row>
  </sheetData>
  <mergeCells count="114">
    <mergeCell ref="L1:M2"/>
    <mergeCell ref="B3:H3"/>
    <mergeCell ref="B5:L5"/>
    <mergeCell ref="B7:H7"/>
    <mergeCell ref="B8:H8"/>
    <mergeCell ref="B9:H9"/>
    <mergeCell ref="B10:H10"/>
    <mergeCell ref="B11:H11"/>
    <mergeCell ref="B12:H12"/>
    <mergeCell ref="B13:H13"/>
    <mergeCell ref="B14:H14"/>
    <mergeCell ref="B16:L16"/>
    <mergeCell ref="B17:H17"/>
    <mergeCell ref="B18:H18"/>
    <mergeCell ref="B19:H19"/>
    <mergeCell ref="B20:H20"/>
    <mergeCell ref="B22:L22"/>
    <mergeCell ref="B23:H23"/>
    <mergeCell ref="B24:H24"/>
    <mergeCell ref="B25:H25"/>
    <mergeCell ref="B26:H26"/>
    <mergeCell ref="B27:H27"/>
    <mergeCell ref="B28:H28"/>
    <mergeCell ref="B29:H29"/>
    <mergeCell ref="B30:H30"/>
    <mergeCell ref="B32:L32"/>
    <mergeCell ref="B33:H33"/>
    <mergeCell ref="B34:H34"/>
    <mergeCell ref="B35:H35"/>
    <mergeCell ref="B36:H36"/>
    <mergeCell ref="B37:H37"/>
    <mergeCell ref="B38:H38"/>
    <mergeCell ref="B39:H39"/>
    <mergeCell ref="B40:H40"/>
    <mergeCell ref="B41:H41"/>
    <mergeCell ref="B42:H42"/>
    <mergeCell ref="B43:H43"/>
    <mergeCell ref="B45:L45"/>
    <mergeCell ref="B46:H46"/>
    <mergeCell ref="B47:H47"/>
    <mergeCell ref="B48:H48"/>
    <mergeCell ref="B49:H49"/>
    <mergeCell ref="B50:H50"/>
    <mergeCell ref="B51:H51"/>
    <mergeCell ref="B52:H52"/>
    <mergeCell ref="B53:H53"/>
    <mergeCell ref="B55:L55"/>
    <mergeCell ref="B56:H56"/>
    <mergeCell ref="B57:H57"/>
    <mergeCell ref="B58:H58"/>
    <mergeCell ref="B59:H59"/>
    <mergeCell ref="B60:H60"/>
    <mergeCell ref="B62:L62"/>
    <mergeCell ref="B63:H63"/>
    <mergeCell ref="B64:H64"/>
    <mergeCell ref="B65:H65"/>
    <mergeCell ref="B66:H66"/>
    <mergeCell ref="B67:H67"/>
    <mergeCell ref="B68:H68"/>
    <mergeCell ref="B69:H69"/>
    <mergeCell ref="B70:H70"/>
    <mergeCell ref="B71:H71"/>
    <mergeCell ref="B72:H72"/>
    <mergeCell ref="B74:L74"/>
    <mergeCell ref="B75:H75"/>
    <mergeCell ref="B76:H76"/>
    <mergeCell ref="B77:H77"/>
    <mergeCell ref="B78:H78"/>
    <mergeCell ref="B80:L80"/>
    <mergeCell ref="B81:H81"/>
    <mergeCell ref="B82:H82"/>
    <mergeCell ref="B83:H83"/>
    <mergeCell ref="B84:H84"/>
    <mergeCell ref="B86:L86"/>
    <mergeCell ref="B87:H87"/>
    <mergeCell ref="B88:H88"/>
    <mergeCell ref="B89:H89"/>
    <mergeCell ref="B91:L91"/>
    <mergeCell ref="B92:H92"/>
    <mergeCell ref="B93:H93"/>
    <mergeCell ref="B94:H94"/>
    <mergeCell ref="B95:H95"/>
    <mergeCell ref="B96:H96"/>
    <mergeCell ref="B98:L98"/>
    <mergeCell ref="B99:H99"/>
    <mergeCell ref="B100:H100"/>
    <mergeCell ref="B101:H101"/>
    <mergeCell ref="B102:H102"/>
    <mergeCell ref="B103:H103"/>
    <mergeCell ref="B104:H104"/>
    <mergeCell ref="B105:H105"/>
    <mergeCell ref="B106:H106"/>
    <mergeCell ref="A108:L108"/>
    <mergeCell ref="B110:H110"/>
    <mergeCell ref="B111:H111"/>
    <mergeCell ref="A113:L113"/>
    <mergeCell ref="B114:H114"/>
    <mergeCell ref="B115:H115"/>
    <mergeCell ref="B116:H116"/>
    <mergeCell ref="B117:H117"/>
    <mergeCell ref="B119:L119"/>
    <mergeCell ref="B120:H120"/>
    <mergeCell ref="B121:H121"/>
    <mergeCell ref="B122:H122"/>
    <mergeCell ref="B123:H123"/>
    <mergeCell ref="B124:H124"/>
    <mergeCell ref="B125:H125"/>
    <mergeCell ref="B126:H126"/>
    <mergeCell ref="B127:H127"/>
    <mergeCell ref="A129:L129"/>
    <mergeCell ref="B130:L130"/>
    <mergeCell ref="B131:L131"/>
    <mergeCell ref="B132:H132"/>
    <mergeCell ref="B133:H133"/>
  </mergeCells>
  <printOptions headings="0" gridLines="0" horizontalCentered="0" verticalCentered="0"/>
  <pageMargins left="0.19652777777777802" right="0.19652777777777802" top="0.74791666666666701" bottom="0.39375000000000004" header="0.51181102362204689" footer="0.51181102362204689"/>
  <pageSetup paperSize="9" scale="70" fitToWidth="1" fitToHeight="1" pageOrder="downThenOver" orientation="portrait" usePrinterDefaults="1" blackAndWhite="0" draft="0" cellComments="none" useFirstPageNumber="0" errors="displayed" horizontalDpi="300" verticalDpi="3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0"/>
  </sheetPr>
  <sheetViews>
    <sheetView showFormulas="0" showGridLines="1" showRowColHeaders="1" showZeros="1" rightToLeft="0" view="normal" topLeftCell="A1" zoomScale="100" workbookViewId="0">
      <pane ySplit="1" topLeftCell="A2" activePane="bottomLeft" state="frozen"/>
      <selection activeCell="D1" activeCellId="0" sqref="D1"/>
    </sheetView>
  </sheetViews>
  <sheetFormatPr defaultColWidth="10.6796875" defaultRowHeight="15" customHeight="1"/>
  <cols>
    <col customWidth="1" min="1" max="1" style="151" width="13.57"/>
    <col customWidth="1" min="2" max="2" style="151" width="16.57"/>
    <col customWidth="1" min="3" max="3" style="151" width="19.420000000000002"/>
    <col customWidth="1" min="4" max="4" style="151" width="18.859999999999999"/>
    <col customWidth="1" min="5" max="5" style="151" width="12.24"/>
    <col customWidth="1" hidden="1" min="6" max="6" style="152" width="14.859999999999999"/>
    <col customWidth="1" min="7" max="7" style="151" width="17"/>
    <col customWidth="1" min="8" max="8" style="151" width="21.850000000000001"/>
    <col customWidth="1" min="9" max="9" style="151" width="4.71"/>
    <col customWidth="1" min="10" max="10" style="151" width="11.43"/>
    <col customWidth="1" hidden="1" min="11" max="11" style="151" width="11.529999999999999"/>
    <col customWidth="1" min="12" max="12" style="151" width="23.710000000000001"/>
    <col customWidth="1" min="13" max="13" style="151" width="19.57"/>
    <col customWidth="1" min="14" max="16" style="151" width="11.43"/>
    <col customWidth="1" min="17" max="17" style="151" width="14.289999999999999"/>
    <col customWidth="1" min="18" max="27" style="153" width="11.43"/>
    <col customWidth="1" min="28" max="257" style="151" width="11.43"/>
  </cols>
  <sheetData>
    <row r="1" ht="62.25" customHeight="1">
      <c r="A1" s="154" t="s">
        <v>151</v>
      </c>
      <c r="B1" s="154"/>
      <c r="C1" s="154"/>
      <c r="D1" s="155">
        <f>+'Monto de Obra 2026'!M131</f>
        <v>0</v>
      </c>
      <c r="E1" s="155"/>
      <c r="F1" s="155"/>
      <c r="G1" s="155"/>
      <c r="H1" s="155"/>
      <c r="I1" s="156"/>
      <c r="J1" s="157" t="s">
        <v>152</v>
      </c>
      <c r="K1" s="157"/>
      <c r="L1" s="157"/>
      <c r="M1" s="157"/>
      <c r="N1" s="157"/>
      <c r="O1" s="157"/>
      <c r="P1" s="157"/>
      <c r="Q1" s="157"/>
    </row>
    <row r="2" s="153" customFormat="1" ht="36" customHeight="1">
      <c r="A2" s="158" t="s">
        <v>153</v>
      </c>
      <c r="B2" s="158"/>
      <c r="C2" s="158"/>
      <c r="D2" s="158"/>
      <c r="E2" s="159" t="s">
        <v>154</v>
      </c>
      <c r="F2" s="160"/>
      <c r="G2" s="161"/>
      <c r="H2" s="162">
        <v>1410</v>
      </c>
      <c r="I2" s="156"/>
      <c r="J2" s="156"/>
      <c r="K2" s="156"/>
      <c r="L2" s="163">
        <v>0.23699999999999999</v>
      </c>
      <c r="M2" s="156"/>
      <c r="N2" s="156"/>
      <c r="O2" s="156"/>
    </row>
    <row r="3" ht="18.75" customHeight="1">
      <c r="A3" s="158"/>
      <c r="B3" s="158"/>
      <c r="C3" s="158"/>
      <c r="D3" s="158"/>
      <c r="E3" s="164"/>
      <c r="F3" s="164"/>
      <c r="G3" s="164"/>
      <c r="H3" s="164"/>
      <c r="I3" s="156"/>
      <c r="J3" s="165" t="s">
        <v>155</v>
      </c>
      <c r="K3" s="165"/>
      <c r="L3" s="165"/>
      <c r="M3" s="165"/>
      <c r="N3" s="165"/>
      <c r="O3" s="165"/>
      <c r="P3" s="165"/>
      <c r="Q3" s="165"/>
    </row>
    <row r="4" ht="31.5" customHeight="1">
      <c r="A4" s="166" t="s">
        <v>156</v>
      </c>
      <c r="B4" s="166"/>
      <c r="C4" s="166"/>
      <c r="D4" s="166"/>
      <c r="E4" s="166"/>
      <c r="F4" s="166"/>
      <c r="G4" s="166"/>
      <c r="H4" s="166"/>
      <c r="I4" s="156"/>
      <c r="J4" s="165"/>
      <c r="K4" s="165"/>
      <c r="L4" s="165"/>
      <c r="M4" s="165"/>
      <c r="N4" s="165"/>
      <c r="O4" s="165"/>
      <c r="P4" s="165"/>
      <c r="Q4" s="165"/>
    </row>
    <row r="5" ht="26.850000000000001" customHeight="1">
      <c r="A5" s="167"/>
      <c r="B5" s="168" t="s">
        <v>157</v>
      </c>
      <c r="C5" s="168"/>
      <c r="D5" s="168"/>
      <c r="E5" s="169" t="s">
        <v>158</v>
      </c>
      <c r="F5" s="170"/>
      <c r="G5" s="171" t="s">
        <v>159</v>
      </c>
      <c r="H5" s="172" t="s">
        <v>160</v>
      </c>
      <c r="I5" s="156"/>
      <c r="J5" s="165"/>
      <c r="K5" s="165"/>
      <c r="L5" s="165"/>
      <c r="M5" s="165"/>
      <c r="N5" s="165"/>
      <c r="O5" s="165"/>
      <c r="P5" s="165"/>
      <c r="Q5" s="165"/>
    </row>
    <row r="6" ht="15" customHeight="1">
      <c r="A6" s="173" t="s">
        <v>161</v>
      </c>
      <c r="B6" s="174"/>
      <c r="C6" s="175"/>
      <c r="D6" s="176">
        <v>10199.397021138</v>
      </c>
      <c r="E6" s="177">
        <v>1.2e-002</v>
      </c>
      <c r="F6" s="178">
        <f>D6*E6</f>
        <v>122.392764253656</v>
      </c>
      <c r="G6" s="179">
        <f>C6*E6</f>
        <v>0</v>
      </c>
      <c r="H6" s="180">
        <f t="shared" ref="H6:H9" si="16">(G6*5%)*$H$2</f>
        <v>0</v>
      </c>
      <c r="I6" s="156"/>
      <c r="J6" s="181" t="s">
        <v>162</v>
      </c>
      <c r="K6" s="181"/>
      <c r="L6" s="181"/>
      <c r="M6" s="181"/>
      <c r="N6" s="181"/>
      <c r="O6" s="181"/>
      <c r="P6" s="181"/>
      <c r="Q6" s="181"/>
    </row>
    <row r="7" ht="15" customHeight="1">
      <c r="A7" s="173" t="s">
        <v>163</v>
      </c>
      <c r="B7" s="182">
        <f t="shared" ref="B7:B10" si="17">+D6+1</f>
        <v>10200.397021138</v>
      </c>
      <c r="C7" s="175"/>
      <c r="D7" s="183">
        <v>25644.198224575499</v>
      </c>
      <c r="E7" s="184">
        <v>9.4999999999999998e-003</v>
      </c>
      <c r="F7" s="178">
        <f t="shared" ref="F7:F9" si="18">(D7-B7)*E7+F6</f>
        <v>269.10887568631222</v>
      </c>
      <c r="G7" s="179">
        <f>(C7-B7)*E7+F6</f>
        <v>25.488992552845005</v>
      </c>
      <c r="H7" s="180">
        <f t="shared" si="16"/>
        <v>1796.9739749755729</v>
      </c>
      <c r="I7" s="156"/>
      <c r="J7" s="181"/>
      <c r="K7" s="181"/>
      <c r="L7" s="181"/>
      <c r="M7" s="181"/>
      <c r="N7" s="181"/>
      <c r="O7" s="181"/>
      <c r="P7" s="181"/>
      <c r="Q7" s="181"/>
    </row>
    <row r="8" ht="15">
      <c r="A8" s="173" t="s">
        <v>163</v>
      </c>
      <c r="B8" s="182">
        <f t="shared" si="17"/>
        <v>25645.198224575499</v>
      </c>
      <c r="C8" s="175"/>
      <c r="D8" s="183">
        <v>78681.062734492807</v>
      </c>
      <c r="E8" s="184">
        <v>8.0000000000000002e-003</v>
      </c>
      <c r="F8" s="178">
        <f t="shared" si="18"/>
        <v>693.39579176565076</v>
      </c>
      <c r="G8" s="179">
        <f>((C8-B8)*E8)+F7</f>
        <v>63.94728988970823</v>
      </c>
      <c r="H8" s="180">
        <f t="shared" si="16"/>
        <v>4508.2839372244307</v>
      </c>
      <c r="I8" s="156"/>
      <c r="J8" s="181"/>
      <c r="K8" s="181"/>
      <c r="L8" s="181"/>
      <c r="M8" s="181"/>
      <c r="N8" s="181"/>
      <c r="O8" s="181"/>
      <c r="P8" s="181"/>
      <c r="Q8" s="181"/>
    </row>
    <row r="9" ht="15">
      <c r="A9" s="173" t="s">
        <v>163</v>
      </c>
      <c r="B9" s="182">
        <f t="shared" si="17"/>
        <v>78682.062734492807</v>
      </c>
      <c r="C9" s="175"/>
      <c r="D9" s="183">
        <v>247699.64194192199</v>
      </c>
      <c r="E9" s="184">
        <v>6.0000000000000001e-003</v>
      </c>
      <c r="F9" s="178">
        <f t="shared" si="18"/>
        <v>1707.501267010226</v>
      </c>
      <c r="G9" s="179">
        <f>(C9-B9)*E9+F8</f>
        <v>221.30341535869388</v>
      </c>
      <c r="H9" s="180">
        <f t="shared" si="16"/>
        <v>15601.890782787921</v>
      </c>
      <c r="I9" s="156"/>
      <c r="J9" s="181"/>
      <c r="K9" s="181"/>
      <c r="L9" s="181"/>
      <c r="M9" s="181"/>
      <c r="N9" s="181"/>
      <c r="O9" s="181"/>
      <c r="P9" s="181"/>
      <c r="Q9" s="181"/>
    </row>
    <row r="10" ht="15">
      <c r="A10" s="173" t="s">
        <v>163</v>
      </c>
      <c r="B10" s="182">
        <f t="shared" si="17"/>
        <v>247700.64194192199</v>
      </c>
      <c r="C10" s="175"/>
      <c r="D10" s="183">
        <v>1276381.68435955</v>
      </c>
      <c r="E10" s="184">
        <v>5.0000000000000001e-003</v>
      </c>
      <c r="F10" s="178">
        <f>(D10-B10)*E10+F9</f>
        <v>6850.9064790983657</v>
      </c>
      <c r="G10" s="179">
        <f>(C10-B10)*E10+F9</f>
        <v>468.99805730061598</v>
      </c>
      <c r="H10" s="180">
        <f t="shared" ref="H10:H35" si="19">(G10*5%)*$H$2</f>
        <v>33064.363039693431</v>
      </c>
      <c r="I10" s="156"/>
      <c r="J10" s="181"/>
      <c r="K10" s="181"/>
      <c r="L10" s="181"/>
      <c r="M10" s="181"/>
      <c r="N10" s="181"/>
      <c r="O10" s="181"/>
      <c r="P10" s="181"/>
      <c r="Q10" s="181"/>
    </row>
    <row r="11" ht="15">
      <c r="A11" s="185" t="s">
        <v>164</v>
      </c>
      <c r="B11" s="182">
        <f>+D10+1</f>
        <v>1276382.68435955</v>
      </c>
      <c r="C11" s="186"/>
      <c r="D11" s="187"/>
      <c r="E11" s="188">
        <v>4.0000000000000001e-003</v>
      </c>
      <c r="F11" s="189"/>
      <c r="G11" s="190">
        <f>(C11-B11)*E11+F10</f>
        <v>1745.3757416601657</v>
      </c>
      <c r="H11" s="191">
        <f t="shared" si="19"/>
        <v>123048.98978704169</v>
      </c>
      <c r="I11" s="156"/>
      <c r="J11" s="181"/>
      <c r="K11" s="181"/>
      <c r="L11" s="181"/>
      <c r="M11" s="181"/>
      <c r="N11" s="181"/>
      <c r="O11" s="181"/>
      <c r="P11" s="181"/>
      <c r="Q11" s="181"/>
    </row>
    <row r="12" s="153" customFormat="1" ht="20.25" customHeight="1">
      <c r="A12" s="192"/>
      <c r="B12" s="192"/>
      <c r="C12" s="192"/>
      <c r="D12" s="192"/>
      <c r="E12" s="192"/>
      <c r="F12" s="192"/>
      <c r="G12" s="192"/>
      <c r="H12" s="192"/>
      <c r="I12" s="156"/>
      <c r="J12" s="156"/>
      <c r="K12" s="156"/>
      <c r="L12" s="156"/>
      <c r="M12" s="156"/>
      <c r="N12" s="156"/>
      <c r="O12" s="156"/>
    </row>
    <row r="13" ht="6.75" customHeight="1">
      <c r="A13" s="192"/>
      <c r="B13" s="192"/>
      <c r="C13" s="192"/>
      <c r="D13" s="192"/>
      <c r="E13" s="192"/>
      <c r="F13" s="192"/>
      <c r="G13" s="192"/>
      <c r="H13" s="192"/>
      <c r="I13" s="156"/>
      <c r="J13" s="165" t="s">
        <v>165</v>
      </c>
      <c r="K13" s="165"/>
      <c r="L13" s="165"/>
      <c r="M13" s="165"/>
      <c r="N13" s="165"/>
      <c r="O13" s="165"/>
      <c r="P13" s="165"/>
      <c r="Q13" s="165"/>
    </row>
    <row r="14" ht="30.75" customHeight="1">
      <c r="A14" s="193" t="s">
        <v>166</v>
      </c>
      <c r="B14" s="193"/>
      <c r="C14" s="193"/>
      <c r="D14" s="193"/>
      <c r="E14" s="193"/>
      <c r="F14" s="193"/>
      <c r="G14" s="193"/>
      <c r="H14" s="193"/>
      <c r="I14" s="156"/>
      <c r="J14" s="165"/>
      <c r="K14" s="165"/>
      <c r="L14" s="165"/>
      <c r="M14" s="165"/>
      <c r="N14" s="165"/>
      <c r="O14" s="165"/>
      <c r="P14" s="165"/>
      <c r="Q14" s="165"/>
    </row>
    <row r="15" ht="26.850000000000001" customHeight="1">
      <c r="A15" s="194"/>
      <c r="B15" s="168" t="s">
        <v>157</v>
      </c>
      <c r="C15" s="168"/>
      <c r="D15" s="168"/>
      <c r="E15" s="168" t="s">
        <v>158</v>
      </c>
      <c r="F15" s="170"/>
      <c r="G15" s="171" t="s">
        <v>159</v>
      </c>
      <c r="H15" s="172" t="s">
        <v>160</v>
      </c>
      <c r="I15" s="156"/>
      <c r="J15" s="165"/>
      <c r="K15" s="165"/>
      <c r="L15" s="165"/>
      <c r="M15" s="165"/>
      <c r="N15" s="165"/>
      <c r="O15" s="165"/>
      <c r="P15" s="165"/>
      <c r="Q15" s="165"/>
    </row>
    <row r="16" ht="15.75" customHeight="1">
      <c r="A16" s="195" t="s">
        <v>167</v>
      </c>
      <c r="B16" s="174"/>
      <c r="C16" s="175"/>
      <c r="D16" s="176">
        <v>10199.397021138</v>
      </c>
      <c r="E16" s="177">
        <v>1.2e-002</v>
      </c>
      <c r="F16" s="196">
        <f>D16*E16</f>
        <v>122.392764253656</v>
      </c>
      <c r="G16" s="197">
        <f>C16*E16</f>
        <v>0</v>
      </c>
      <c r="H16" s="198">
        <f t="shared" si="19"/>
        <v>0</v>
      </c>
      <c r="I16" s="156"/>
      <c r="J16" s="181" t="s">
        <v>162</v>
      </c>
      <c r="K16" s="181"/>
      <c r="L16" s="181"/>
      <c r="M16" s="181"/>
      <c r="N16" s="181"/>
      <c r="O16" s="181"/>
      <c r="P16" s="181"/>
      <c r="Q16" s="181"/>
    </row>
    <row r="17" ht="15" customHeight="1">
      <c r="A17" s="173" t="s">
        <v>168</v>
      </c>
      <c r="B17" s="182">
        <f t="shared" ref="B17:B21" si="20">+D16+1</f>
        <v>10200.397021138</v>
      </c>
      <c r="C17" s="175"/>
      <c r="D17" s="183">
        <v>25644.198224575499</v>
      </c>
      <c r="E17" s="184">
        <v>9.4999999999999998e-003</v>
      </c>
      <c r="F17" s="178">
        <f t="shared" ref="F17:F20" si="21">(D17-B17)*E17+F16</f>
        <v>269.10887568631222</v>
      </c>
      <c r="G17" s="179">
        <f>(C17-B17)*E17+F16</f>
        <v>25.488992552845005</v>
      </c>
      <c r="H17" s="180">
        <f t="shared" si="19"/>
        <v>1796.9739749755729</v>
      </c>
      <c r="I17" s="156"/>
      <c r="J17" s="181"/>
      <c r="K17" s="181"/>
      <c r="L17" s="181"/>
      <c r="M17" s="181"/>
      <c r="N17" s="181"/>
      <c r="O17" s="181"/>
      <c r="P17" s="181"/>
      <c r="Q17" s="181"/>
    </row>
    <row r="18" ht="15">
      <c r="A18" s="173" t="s">
        <v>168</v>
      </c>
      <c r="B18" s="182">
        <f t="shared" si="20"/>
        <v>25645.198224575499</v>
      </c>
      <c r="C18" s="175"/>
      <c r="D18" s="183">
        <v>78681.062734492807</v>
      </c>
      <c r="E18" s="184">
        <v>8.0000000000000002e-003</v>
      </c>
      <c r="F18" s="178">
        <f t="shared" si="21"/>
        <v>693.39579176565076</v>
      </c>
      <c r="G18" s="179">
        <f>((C18-B18)*E18)+F17</f>
        <v>63.94728988970823</v>
      </c>
      <c r="H18" s="180">
        <f t="shared" si="19"/>
        <v>4508.2839372244307</v>
      </c>
      <c r="I18" s="156"/>
      <c r="J18" s="181"/>
      <c r="K18" s="181"/>
      <c r="L18" s="181"/>
      <c r="M18" s="181"/>
      <c r="N18" s="181"/>
      <c r="O18" s="181"/>
      <c r="P18" s="181"/>
      <c r="Q18" s="181"/>
    </row>
    <row r="19" ht="15">
      <c r="A19" s="173" t="s">
        <v>168</v>
      </c>
      <c r="B19" s="182">
        <f t="shared" si="20"/>
        <v>78682.062734492807</v>
      </c>
      <c r="C19" s="175"/>
      <c r="D19" s="183">
        <v>247699.64194192199</v>
      </c>
      <c r="E19" s="184">
        <v>6.0000000000000001e-003</v>
      </c>
      <c r="F19" s="178">
        <f t="shared" si="21"/>
        <v>1707.501267010226</v>
      </c>
      <c r="G19" s="179">
        <f t="shared" ref="G19:G21" si="22">(C19-B19)*E19+F18</f>
        <v>221.30341535869388</v>
      </c>
      <c r="H19" s="180">
        <f t="shared" si="19"/>
        <v>15601.890782787921</v>
      </c>
      <c r="I19" s="199"/>
      <c r="J19" s="181"/>
      <c r="K19" s="181"/>
      <c r="L19" s="181"/>
      <c r="M19" s="181"/>
      <c r="N19" s="181"/>
      <c r="O19" s="181"/>
      <c r="P19" s="181"/>
      <c r="Q19" s="181"/>
    </row>
    <row r="20" ht="15">
      <c r="A20" s="173" t="s">
        <v>168</v>
      </c>
      <c r="B20" s="182">
        <f t="shared" si="20"/>
        <v>247700.64194192199</v>
      </c>
      <c r="C20" s="175"/>
      <c r="D20" s="183">
        <v>1276381.68435955</v>
      </c>
      <c r="E20" s="184">
        <v>5.0000000000000001e-003</v>
      </c>
      <c r="F20" s="178">
        <f t="shared" si="21"/>
        <v>6850.9064790983657</v>
      </c>
      <c r="G20" s="179">
        <f t="shared" si="22"/>
        <v>468.99805730061598</v>
      </c>
      <c r="H20" s="180">
        <f t="shared" si="19"/>
        <v>33064.363039693431</v>
      </c>
      <c r="I20" s="156"/>
      <c r="J20" s="181"/>
      <c r="K20" s="181"/>
      <c r="L20" s="181"/>
      <c r="M20" s="181"/>
      <c r="N20" s="181"/>
      <c r="O20" s="181"/>
      <c r="P20" s="181"/>
      <c r="Q20" s="181"/>
    </row>
    <row r="21" ht="15">
      <c r="A21" s="185" t="s">
        <v>169</v>
      </c>
      <c r="B21" s="182">
        <f t="shared" si="20"/>
        <v>1276382.68435955</v>
      </c>
      <c r="C21" s="186"/>
      <c r="D21" s="187"/>
      <c r="E21" s="188">
        <v>4.0000000000000001e-003</v>
      </c>
      <c r="F21" s="189"/>
      <c r="G21" s="190">
        <f t="shared" si="22"/>
        <v>1745.3757416601657</v>
      </c>
      <c r="H21" s="191">
        <f t="shared" si="19"/>
        <v>123048.98978704169</v>
      </c>
      <c r="I21" s="156"/>
      <c r="J21" s="181"/>
      <c r="K21" s="181"/>
      <c r="L21" s="181"/>
      <c r="M21" s="181"/>
      <c r="N21" s="181"/>
      <c r="O21" s="181"/>
      <c r="P21" s="181"/>
      <c r="Q21" s="181"/>
    </row>
    <row r="22" s="153" customFormat="1" ht="36" customHeight="1">
      <c r="A22" s="200"/>
      <c r="B22" s="201"/>
      <c r="C22" s="202"/>
      <c r="D22" s="200"/>
      <c r="E22" s="200"/>
      <c r="F22" s="203"/>
      <c r="G22" s="204"/>
      <c r="H22" s="204"/>
      <c r="I22" s="156"/>
      <c r="J22" s="156"/>
      <c r="K22" s="156"/>
      <c r="L22" s="156"/>
      <c r="M22" s="156"/>
      <c r="N22" s="156"/>
      <c r="O22" s="156"/>
      <c r="P22" s="156"/>
      <c r="Q22" s="156"/>
    </row>
    <row r="23" ht="42.75" customHeight="1">
      <c r="A23" s="205" t="s">
        <v>170</v>
      </c>
      <c r="B23" s="205"/>
      <c r="C23" s="205"/>
      <c r="D23" s="205"/>
      <c r="E23" s="205"/>
      <c r="F23" s="205"/>
      <c r="G23" s="205"/>
      <c r="H23" s="205"/>
      <c r="I23" s="156"/>
      <c r="J23" s="165" t="s">
        <v>171</v>
      </c>
      <c r="K23" s="165"/>
      <c r="L23" s="165"/>
      <c r="M23" s="165"/>
      <c r="N23" s="165"/>
      <c r="O23" s="165"/>
      <c r="P23" s="165"/>
      <c r="Q23" s="165"/>
    </row>
    <row r="24" ht="36" customHeight="1">
      <c r="A24" s="206" t="s">
        <v>47</v>
      </c>
      <c r="B24" s="206"/>
      <c r="C24" s="207" t="s">
        <v>172</v>
      </c>
      <c r="D24" s="207"/>
      <c r="E24" s="208" t="s">
        <v>158</v>
      </c>
      <c r="F24" s="209"/>
      <c r="G24" s="210" t="s">
        <v>173</v>
      </c>
      <c r="H24" s="210"/>
      <c r="I24" s="156"/>
      <c r="J24" s="165"/>
      <c r="K24" s="165"/>
      <c r="L24" s="165"/>
      <c r="M24" s="165"/>
      <c r="N24" s="165"/>
      <c r="O24" s="165"/>
      <c r="P24" s="165"/>
      <c r="Q24" s="165"/>
    </row>
    <row r="25" ht="34.5" customHeight="1">
      <c r="A25" s="211" t="s">
        <v>174</v>
      </c>
      <c r="B25" s="211"/>
      <c r="C25" s="212"/>
      <c r="D25" s="212"/>
      <c r="E25" s="213">
        <v>4.0000000000000001e-003</v>
      </c>
      <c r="F25" s="214"/>
      <c r="G25" s="215">
        <f t="shared" ref="G25:G27" si="23">(C25*0.4%)*$H$2</f>
        <v>0</v>
      </c>
      <c r="H25" s="215"/>
      <c r="I25" s="156"/>
      <c r="J25" s="216" t="s">
        <v>175</v>
      </c>
      <c r="K25" s="216"/>
      <c r="L25" s="216"/>
      <c r="M25" s="216"/>
      <c r="N25" s="216"/>
      <c r="O25" s="216"/>
      <c r="P25" s="216"/>
      <c r="Q25" s="216"/>
    </row>
    <row r="26" ht="34.5" customHeight="1">
      <c r="A26" s="217" t="s">
        <v>176</v>
      </c>
      <c r="B26" s="217"/>
      <c r="C26" s="218"/>
      <c r="D26" s="218"/>
      <c r="E26" s="219">
        <v>5.0000000000000001e-003</v>
      </c>
      <c r="F26" s="220"/>
      <c r="G26" s="215">
        <f t="shared" si="23"/>
        <v>0</v>
      </c>
      <c r="H26" s="215"/>
      <c r="I26" s="156"/>
      <c r="J26" s="216"/>
      <c r="K26" s="216"/>
      <c r="L26" s="216"/>
      <c r="M26" s="216"/>
      <c r="N26" s="216"/>
      <c r="O26" s="216"/>
      <c r="P26" s="216"/>
      <c r="Q26" s="216"/>
    </row>
    <row r="27" ht="34.5" customHeight="1">
      <c r="A27" s="221" t="s">
        <v>177</v>
      </c>
      <c r="B27" s="221"/>
      <c r="C27" s="222"/>
      <c r="D27" s="222"/>
      <c r="E27" s="223">
        <v>6.0000000000000001e-003</v>
      </c>
      <c r="F27" s="224"/>
      <c r="G27" s="225">
        <f t="shared" si="23"/>
        <v>0</v>
      </c>
      <c r="H27" s="225"/>
      <c r="I27" s="156"/>
      <c r="J27" s="216"/>
      <c r="K27" s="216"/>
      <c r="L27" s="216"/>
      <c r="M27" s="216"/>
      <c r="N27" s="216"/>
      <c r="O27" s="216"/>
      <c r="P27" s="216"/>
      <c r="Q27" s="216"/>
    </row>
    <row r="28" s="153" customFormat="1" ht="15.75" customHeight="1">
      <c r="A28" s="226"/>
      <c r="B28" s="227"/>
      <c r="C28" s="228"/>
      <c r="D28" s="228"/>
      <c r="E28" s="228"/>
      <c r="F28" s="229"/>
      <c r="G28" s="227"/>
      <c r="H28" s="227"/>
      <c r="I28" s="156"/>
      <c r="J28" s="230"/>
      <c r="K28" s="230"/>
      <c r="L28" s="230"/>
      <c r="M28" s="230"/>
      <c r="N28" s="230"/>
      <c r="O28" s="230"/>
      <c r="P28" s="231"/>
      <c r="Q28" s="231"/>
    </row>
    <row r="29" ht="11.25" customHeight="1">
      <c r="A29" s="192"/>
      <c r="B29" s="192"/>
      <c r="C29" s="192"/>
      <c r="D29" s="192"/>
      <c r="E29" s="192"/>
      <c r="F29" s="192"/>
      <c r="G29" s="192"/>
      <c r="H29" s="192"/>
      <c r="I29" s="156"/>
      <c r="J29" s="165" t="s">
        <v>178</v>
      </c>
      <c r="K29" s="165"/>
      <c r="L29" s="165"/>
      <c r="M29" s="165"/>
      <c r="N29" s="165"/>
      <c r="O29" s="165"/>
      <c r="P29" s="165"/>
      <c r="Q29" s="165"/>
    </row>
    <row r="30" ht="29.25" customHeight="1">
      <c r="A30" s="232" t="s">
        <v>179</v>
      </c>
      <c r="B30" s="232"/>
      <c r="C30" s="232"/>
      <c r="D30" s="232"/>
      <c r="E30" s="232"/>
      <c r="F30" s="232"/>
      <c r="G30" s="232"/>
      <c r="H30" s="232"/>
      <c r="I30" s="156"/>
      <c r="J30" s="165"/>
      <c r="K30" s="165"/>
      <c r="L30" s="165"/>
      <c r="M30" s="165"/>
      <c r="N30" s="165"/>
      <c r="O30" s="165"/>
      <c r="P30" s="165"/>
      <c r="Q30" s="165"/>
    </row>
    <row r="31" ht="26.850000000000001" customHeight="1">
      <c r="A31" s="233"/>
      <c r="B31" s="234" t="s">
        <v>157</v>
      </c>
      <c r="C31" s="234"/>
      <c r="D31" s="234"/>
      <c r="E31" s="235" t="s">
        <v>158</v>
      </c>
      <c r="F31" s="236"/>
      <c r="G31" s="171" t="s">
        <v>159</v>
      </c>
      <c r="H31" s="237" t="s">
        <v>160</v>
      </c>
      <c r="I31" s="156"/>
      <c r="J31" s="165"/>
      <c r="K31" s="165"/>
      <c r="L31" s="165"/>
      <c r="M31" s="165"/>
      <c r="N31" s="165"/>
      <c r="O31" s="165"/>
      <c r="P31" s="165"/>
      <c r="Q31" s="165"/>
    </row>
    <row r="32" ht="18" customHeight="1">
      <c r="A32" s="238" t="s">
        <v>167</v>
      </c>
      <c r="B32" s="239"/>
      <c r="C32" s="240">
        <f>+'Monto de Obra 2026'!M10</f>
        <v>0</v>
      </c>
      <c r="D32" s="241">
        <v>57920.273559417001</v>
      </c>
      <c r="E32" s="242">
        <v>8.9999999999999997e-002</v>
      </c>
      <c r="F32" s="243">
        <f>(D32*E32)</f>
        <v>5212.8246203475301</v>
      </c>
      <c r="G32" s="244">
        <f>C32*E32</f>
        <v>0</v>
      </c>
      <c r="H32" s="245">
        <f t="shared" si="19"/>
        <v>0</v>
      </c>
      <c r="I32" s="246"/>
      <c r="J32" s="247" t="s">
        <v>180</v>
      </c>
      <c r="K32" s="247"/>
      <c r="L32" s="247"/>
      <c r="M32" s="247"/>
      <c r="N32" s="247"/>
      <c r="O32" s="247"/>
      <c r="P32" s="247"/>
      <c r="Q32" s="247"/>
    </row>
    <row r="33" ht="18" customHeight="1">
      <c r="A33" s="248" t="s">
        <v>168</v>
      </c>
      <c r="B33" s="249">
        <f t="shared" ref="B33:B49" si="24">D32+1</f>
        <v>57921.273559417001</v>
      </c>
      <c r="C33" s="250"/>
      <c r="D33" s="241">
        <v>165486.495884048</v>
      </c>
      <c r="E33" s="251">
        <v>7.0000000000000007e-002</v>
      </c>
      <c r="F33" s="243">
        <f t="shared" ref="F33:F34" si="25">(D33-B33)*E33+F32</f>
        <v>12742.3901830717</v>
      </c>
      <c r="G33" s="252">
        <f t="shared" ref="G33:G35" si="26">(C33-B33)*E33+F32</f>
        <v>1158.3354711883399</v>
      </c>
      <c r="H33" s="253">
        <f t="shared" si="19"/>
        <v>81662.650718777964</v>
      </c>
      <c r="I33" s="156"/>
      <c r="J33" s="247"/>
      <c r="K33" s="247"/>
      <c r="L33" s="247"/>
      <c r="M33" s="247"/>
      <c r="N33" s="247"/>
      <c r="O33" s="247"/>
      <c r="P33" s="247"/>
      <c r="Q33" s="247"/>
    </row>
    <row r="34" ht="18" customHeight="1">
      <c r="A34" s="248" t="s">
        <v>168</v>
      </c>
      <c r="B34" s="249">
        <f t="shared" si="24"/>
        <v>165487.495884048</v>
      </c>
      <c r="C34" s="250"/>
      <c r="D34" s="241">
        <v>413716.239710122</v>
      </c>
      <c r="E34" s="251">
        <v>5.9999999999999998e-002</v>
      </c>
      <c r="F34" s="243">
        <f t="shared" si="25"/>
        <v>27636.11481263614</v>
      </c>
      <c r="G34" s="254">
        <f t="shared" si="26"/>
        <v>2813.1404300288214</v>
      </c>
      <c r="H34" s="253">
        <f t="shared" si="19"/>
        <v>198326.40031703192</v>
      </c>
      <c r="I34" s="156"/>
      <c r="J34" s="247"/>
      <c r="K34" s="247"/>
      <c r="L34" s="247"/>
      <c r="M34" s="247"/>
      <c r="N34" s="247"/>
      <c r="O34" s="247"/>
      <c r="P34" s="247"/>
      <c r="Q34" s="247"/>
    </row>
    <row r="35" ht="21" customHeight="1">
      <c r="A35" s="255" t="s">
        <v>168</v>
      </c>
      <c r="B35" s="249">
        <f t="shared" si="24"/>
        <v>413717.239710122</v>
      </c>
      <c r="C35" s="256"/>
      <c r="D35" s="257"/>
      <c r="E35" s="258">
        <v>5.0000000000000003e-002</v>
      </c>
      <c r="F35" s="259"/>
      <c r="G35" s="260">
        <f t="shared" si="26"/>
        <v>6950.2528271300398</v>
      </c>
      <c r="H35" s="261">
        <f t="shared" si="19"/>
        <v>489992.82431266783</v>
      </c>
      <c r="I35" s="156"/>
      <c r="J35" s="247"/>
      <c r="K35" s="247"/>
      <c r="L35" s="247"/>
      <c r="M35" s="247"/>
      <c r="N35" s="247"/>
      <c r="O35" s="247"/>
      <c r="P35" s="247"/>
      <c r="Q35" s="247"/>
    </row>
    <row r="36" ht="57" customHeight="1">
      <c r="A36" s="262" t="s">
        <v>181</v>
      </c>
      <c r="B36" s="262"/>
      <c r="C36" s="262"/>
      <c r="D36" s="262"/>
      <c r="E36" s="262"/>
      <c r="F36" s="262"/>
      <c r="G36" s="262"/>
      <c r="H36" s="262"/>
      <c r="I36" s="156"/>
      <c r="J36" s="230"/>
      <c r="K36" s="230"/>
      <c r="L36" s="263"/>
      <c r="M36" s="263"/>
      <c r="N36" s="230"/>
      <c r="O36" s="230"/>
      <c r="P36" s="231"/>
      <c r="Q36" s="231"/>
    </row>
    <row r="37" ht="30.949999999999999" customHeight="1">
      <c r="A37" s="264" t="s">
        <v>182</v>
      </c>
      <c r="B37" s="264"/>
      <c r="C37" s="264"/>
      <c r="D37" s="264"/>
      <c r="E37" s="264"/>
      <c r="F37" s="264"/>
      <c r="G37" s="264"/>
      <c r="H37" s="264"/>
      <c r="I37" s="156"/>
      <c r="J37" s="165" t="s">
        <v>183</v>
      </c>
      <c r="K37" s="165"/>
      <c r="L37" s="165"/>
      <c r="M37" s="165"/>
      <c r="N37" s="165"/>
      <c r="O37" s="165"/>
      <c r="P37" s="165"/>
      <c r="Q37" s="165"/>
    </row>
    <row r="38" ht="26.850000000000001" customHeight="1">
      <c r="A38" s="265"/>
      <c r="B38" s="265"/>
      <c r="C38" s="266" t="s">
        <v>184</v>
      </c>
      <c r="D38" s="266"/>
      <c r="E38" s="267" t="s">
        <v>158</v>
      </c>
      <c r="F38" s="268"/>
      <c r="G38" s="171" t="s">
        <v>159</v>
      </c>
      <c r="H38" s="269" t="s">
        <v>160</v>
      </c>
      <c r="I38" s="156"/>
      <c r="J38" s="165"/>
      <c r="K38" s="165"/>
      <c r="L38" s="165"/>
      <c r="M38" s="165"/>
      <c r="N38" s="165"/>
      <c r="O38" s="165"/>
      <c r="P38" s="165"/>
      <c r="Q38" s="165"/>
    </row>
    <row r="39" ht="18.75" customHeight="1">
      <c r="A39" s="270"/>
      <c r="B39" s="270"/>
      <c r="C39" s="271"/>
      <c r="D39" s="271"/>
      <c r="E39" s="272">
        <v>0.5</v>
      </c>
      <c r="F39" s="273"/>
      <c r="G39" s="274">
        <f>C39*1.5</f>
        <v>0</v>
      </c>
      <c r="H39" s="275">
        <f>(C39*1.5)</f>
        <v>0</v>
      </c>
      <c r="I39" s="156"/>
      <c r="J39" s="247" t="s">
        <v>185</v>
      </c>
      <c r="K39" s="247"/>
      <c r="L39" s="247"/>
      <c r="M39" s="247"/>
      <c r="N39" s="247"/>
      <c r="O39" s="247"/>
      <c r="P39" s="247"/>
      <c r="Q39" s="247"/>
    </row>
    <row r="40" ht="18.75" customHeight="1">
      <c r="A40" s="270"/>
      <c r="B40" s="270"/>
      <c r="C40" s="271"/>
      <c r="D40" s="271"/>
      <c r="E40" s="272"/>
      <c r="F40" s="276"/>
      <c r="G40" s="274"/>
      <c r="H40" s="275"/>
      <c r="I40" s="156"/>
      <c r="J40" s="247"/>
      <c r="K40" s="247"/>
      <c r="L40" s="247"/>
      <c r="M40" s="247"/>
      <c r="N40" s="247"/>
      <c r="O40" s="247"/>
      <c r="P40" s="247"/>
      <c r="Q40" s="247"/>
    </row>
    <row r="41" ht="18.75" customHeight="1">
      <c r="A41" s="270"/>
      <c r="B41" s="270"/>
      <c r="C41" s="271"/>
      <c r="D41" s="271"/>
      <c r="E41" s="272"/>
      <c r="F41" s="277"/>
      <c r="G41" s="274"/>
      <c r="H41" s="275"/>
      <c r="I41" s="156"/>
      <c r="J41" s="247"/>
      <c r="K41" s="247"/>
      <c r="L41" s="247"/>
      <c r="M41" s="247"/>
      <c r="N41" s="247"/>
      <c r="O41" s="247"/>
      <c r="P41" s="247"/>
      <c r="Q41" s="247"/>
    </row>
    <row r="42" s="153" customFormat="1" ht="24" customHeight="1">
      <c r="A42" s="200"/>
      <c r="B42" s="201"/>
      <c r="C42" s="278"/>
      <c r="D42" s="200"/>
      <c r="E42" s="200"/>
      <c r="F42" s="203"/>
      <c r="G42" s="204"/>
      <c r="H42" s="204"/>
      <c r="I42" s="156"/>
      <c r="J42" s="231"/>
      <c r="K42" s="231"/>
      <c r="L42" s="231"/>
      <c r="M42" s="231"/>
      <c r="N42" s="231"/>
      <c r="O42" s="231"/>
      <c r="P42" s="231"/>
      <c r="Q42" s="231"/>
    </row>
    <row r="43" ht="6.75" hidden="1" customHeight="1">
      <c r="A43" s="200"/>
      <c r="B43" s="200"/>
      <c r="C43" s="200"/>
      <c r="D43" s="200"/>
      <c r="E43" s="200"/>
      <c r="F43" s="200"/>
      <c r="G43" s="200"/>
      <c r="H43" s="200"/>
      <c r="I43" s="156"/>
      <c r="J43" s="165" t="s">
        <v>186</v>
      </c>
      <c r="K43" s="165"/>
      <c r="L43" s="165"/>
      <c r="M43" s="165"/>
      <c r="N43" s="165"/>
      <c r="O43" s="165"/>
      <c r="P43" s="165"/>
      <c r="Q43" s="165"/>
    </row>
    <row r="44" ht="32.25" customHeight="1">
      <c r="A44" s="279" t="s">
        <v>187</v>
      </c>
      <c r="B44" s="279"/>
      <c r="C44" s="279"/>
      <c r="D44" s="279"/>
      <c r="E44" s="279"/>
      <c r="F44" s="279"/>
      <c r="G44" s="279"/>
      <c r="H44" s="279"/>
      <c r="I44" s="156"/>
      <c r="J44" s="165"/>
      <c r="K44" s="165"/>
      <c r="L44" s="165"/>
      <c r="M44" s="165"/>
      <c r="N44" s="165"/>
      <c r="O44" s="165"/>
      <c r="P44" s="165"/>
      <c r="Q44" s="165"/>
    </row>
    <row r="45" ht="26.850000000000001" customHeight="1">
      <c r="A45" s="265"/>
      <c r="B45" s="280" t="s">
        <v>157</v>
      </c>
      <c r="C45" s="280"/>
      <c r="D45" s="280"/>
      <c r="E45" s="169" t="s">
        <v>158</v>
      </c>
      <c r="F45" s="281"/>
      <c r="G45" s="171" t="s">
        <v>159</v>
      </c>
      <c r="H45" s="282" t="s">
        <v>160</v>
      </c>
      <c r="I45" s="156"/>
      <c r="J45" s="283"/>
      <c r="K45" s="284"/>
      <c r="L45" s="284"/>
      <c r="M45" s="284"/>
      <c r="N45" s="284"/>
      <c r="O45" s="284"/>
      <c r="P45" s="284"/>
      <c r="Q45" s="285"/>
    </row>
    <row r="46" ht="17.100000000000001" customHeight="1">
      <c r="A46" s="195" t="s">
        <v>167</v>
      </c>
      <c r="B46" s="286"/>
      <c r="C46" s="287"/>
      <c r="D46" s="288">
        <v>109568.82262813199</v>
      </c>
      <c r="E46" s="289">
        <v>2.9999999999999999e-002</v>
      </c>
      <c r="F46" s="196">
        <f>D46*E46</f>
        <v>3287.0646788439599</v>
      </c>
      <c r="G46" s="197">
        <f>C46*E46</f>
        <v>0</v>
      </c>
      <c r="H46" s="198">
        <f t="shared" ref="H46:H49" si="27">(G46*5%)*$H$2</f>
        <v>0</v>
      </c>
      <c r="I46" s="156"/>
      <c r="J46" s="247" t="s">
        <v>188</v>
      </c>
      <c r="K46" s="247"/>
      <c r="L46" s="247"/>
      <c r="M46" s="247"/>
      <c r="N46" s="247"/>
      <c r="O46" s="247"/>
      <c r="P46" s="247"/>
      <c r="Q46" s="247"/>
    </row>
    <row r="47" ht="17.100000000000001" customHeight="1">
      <c r="A47" s="173" t="s">
        <v>168</v>
      </c>
      <c r="B47" s="290">
        <f t="shared" si="24"/>
        <v>109569.82262813199</v>
      </c>
      <c r="C47" s="291"/>
      <c r="D47" s="292">
        <v>591468.59288823395</v>
      </c>
      <c r="E47" s="293">
        <v>2.e-002</v>
      </c>
      <c r="F47" s="178">
        <f t="shared" ref="F47:F48" si="28">(D47-B47)*E47+F46</f>
        <v>12925.040084045999</v>
      </c>
      <c r="G47" s="179">
        <f t="shared" ref="G47:G49" si="29">(C47-B47)*E47+F46</f>
        <v>1095.6682262813201</v>
      </c>
      <c r="H47" s="180">
        <f t="shared" si="27"/>
        <v>77244.609952833067</v>
      </c>
      <c r="I47" s="156"/>
      <c r="J47" s="247"/>
      <c r="K47" s="247"/>
      <c r="L47" s="247"/>
      <c r="M47" s="247"/>
      <c r="N47" s="247"/>
      <c r="O47" s="247"/>
      <c r="P47" s="247"/>
      <c r="Q47" s="247"/>
    </row>
    <row r="48" ht="17.100000000000001" customHeight="1">
      <c r="A48" s="173" t="s">
        <v>168</v>
      </c>
      <c r="B48" s="290">
        <f t="shared" si="24"/>
        <v>591469.59288823395</v>
      </c>
      <c r="C48" s="291"/>
      <c r="D48" s="292">
        <v>2123949.94370563</v>
      </c>
      <c r="E48" s="293">
        <v>1.e-002</v>
      </c>
      <c r="F48" s="178">
        <f t="shared" si="28"/>
        <v>28249.843592219961</v>
      </c>
      <c r="G48" s="179">
        <f t="shared" si="29"/>
        <v>7010.3441551636588</v>
      </c>
      <c r="H48" s="180">
        <f t="shared" si="27"/>
        <v>494229.26293903799</v>
      </c>
      <c r="I48" s="156"/>
      <c r="J48" s="247"/>
      <c r="K48" s="247"/>
      <c r="L48" s="247"/>
      <c r="M48" s="247"/>
      <c r="N48" s="247"/>
      <c r="O48" s="247"/>
      <c r="P48" s="247"/>
      <c r="Q48" s="247"/>
    </row>
    <row r="49" ht="17.100000000000001" customHeight="1">
      <c r="A49" s="185" t="s">
        <v>169</v>
      </c>
      <c r="B49" s="290">
        <f t="shared" si="24"/>
        <v>2123950.94370563</v>
      </c>
      <c r="C49" s="294"/>
      <c r="D49" s="295"/>
      <c r="E49" s="296">
        <v>5.0000000000000001e-003</v>
      </c>
      <c r="F49" s="297"/>
      <c r="G49" s="190">
        <f t="shared" si="29"/>
        <v>17630.08887369181</v>
      </c>
      <c r="H49" s="191">
        <f t="shared" si="27"/>
        <v>1242921.2655952726</v>
      </c>
      <c r="I49" s="156"/>
      <c r="J49" s="247"/>
      <c r="K49" s="247"/>
      <c r="L49" s="247"/>
      <c r="M49" s="247"/>
      <c r="N49" s="247"/>
      <c r="O49" s="247"/>
      <c r="P49" s="247"/>
      <c r="Q49" s="247"/>
    </row>
    <row r="50" ht="57" customHeight="1">
      <c r="A50" s="262" t="s">
        <v>189</v>
      </c>
      <c r="B50" s="262"/>
      <c r="C50" s="262"/>
      <c r="D50" s="262"/>
      <c r="E50" s="262"/>
      <c r="F50" s="262"/>
      <c r="G50" s="262"/>
      <c r="H50" s="262"/>
      <c r="I50" s="156"/>
      <c r="J50" s="230"/>
      <c r="K50" s="230"/>
      <c r="L50" s="263"/>
      <c r="M50" s="230"/>
      <c r="N50" s="230"/>
      <c r="O50" s="230"/>
      <c r="P50" s="231"/>
      <c r="Q50" s="231"/>
    </row>
    <row r="51" ht="31.5" customHeight="1">
      <c r="A51" s="298" t="s">
        <v>190</v>
      </c>
      <c r="B51" s="298"/>
      <c r="C51" s="298"/>
      <c r="D51" s="298"/>
      <c r="E51" s="298"/>
      <c r="F51" s="298"/>
      <c r="G51" s="298"/>
      <c r="H51" s="298"/>
      <c r="I51" s="156"/>
      <c r="J51" s="299" t="s">
        <v>191</v>
      </c>
      <c r="K51" s="299"/>
      <c r="L51" s="299"/>
      <c r="M51" s="299"/>
      <c r="N51" s="299"/>
      <c r="O51" s="299"/>
      <c r="P51" s="299"/>
      <c r="Q51" s="299"/>
    </row>
    <row r="52" ht="26.850000000000001" customHeight="1">
      <c r="A52" s="300" t="s">
        <v>192</v>
      </c>
      <c r="B52" s="300"/>
      <c r="C52" s="300"/>
      <c r="D52" s="300"/>
      <c r="E52" s="267" t="s">
        <v>158</v>
      </c>
      <c r="F52" s="268"/>
      <c r="G52" s="171" t="s">
        <v>159</v>
      </c>
      <c r="H52" s="301" t="s">
        <v>160</v>
      </c>
      <c r="I52" s="156"/>
      <c r="J52" s="299"/>
      <c r="K52" s="299"/>
      <c r="L52" s="299"/>
      <c r="M52" s="299"/>
      <c r="N52" s="299"/>
      <c r="O52" s="299"/>
      <c r="P52" s="299"/>
      <c r="Q52" s="299"/>
    </row>
    <row r="53" ht="15.75" customHeight="1">
      <c r="A53" s="302" t="s">
        <v>193</v>
      </c>
      <c r="B53" s="302"/>
      <c r="C53" s="303"/>
      <c r="D53" s="303"/>
      <c r="E53" s="304">
        <v>0.80000000000000004</v>
      </c>
      <c r="F53" s="273"/>
      <c r="G53" s="274">
        <f>C53*E53</f>
        <v>0</v>
      </c>
      <c r="H53" s="275">
        <f>C53*E53</f>
        <v>0</v>
      </c>
      <c r="I53" s="156"/>
      <c r="J53" s="247" t="s">
        <v>194</v>
      </c>
      <c r="K53" s="247"/>
      <c r="L53" s="247"/>
      <c r="M53" s="247"/>
      <c r="N53" s="247"/>
      <c r="O53" s="247"/>
      <c r="P53" s="247"/>
      <c r="Q53" s="247"/>
    </row>
    <row r="54" ht="15" customHeight="1">
      <c r="A54" s="302"/>
      <c r="B54" s="302"/>
      <c r="C54" s="303"/>
      <c r="D54" s="303"/>
      <c r="E54" s="304"/>
      <c r="F54" s="276"/>
      <c r="G54" s="274"/>
      <c r="H54" s="275"/>
      <c r="I54" s="156"/>
      <c r="J54" s="247"/>
      <c r="K54" s="247"/>
      <c r="L54" s="247"/>
      <c r="M54" s="247"/>
      <c r="N54" s="247"/>
      <c r="O54" s="247"/>
      <c r="P54" s="247"/>
      <c r="Q54" s="247"/>
    </row>
    <row r="55" ht="15">
      <c r="A55" s="302"/>
      <c r="B55" s="302"/>
      <c r="C55" s="303"/>
      <c r="D55" s="303"/>
      <c r="E55" s="304"/>
      <c r="F55" s="305"/>
      <c r="G55" s="274"/>
      <c r="H55" s="275"/>
      <c r="I55" s="156"/>
      <c r="J55" s="247"/>
      <c r="K55" s="247"/>
      <c r="L55" s="247"/>
      <c r="M55" s="247"/>
      <c r="N55" s="247"/>
      <c r="O55" s="247"/>
      <c r="P55" s="247"/>
      <c r="Q55" s="247"/>
    </row>
    <row r="56" s="153" customFormat="1" ht="36" customHeight="1">
      <c r="A56" s="306"/>
      <c r="B56" s="306"/>
      <c r="C56" s="306"/>
      <c r="D56" s="306"/>
      <c r="E56" s="306"/>
      <c r="F56" s="307"/>
      <c r="G56" s="306"/>
      <c r="H56" s="306"/>
      <c r="I56" s="156"/>
      <c r="J56" s="156"/>
      <c r="K56" s="156"/>
      <c r="L56" s="156"/>
      <c r="M56" s="156"/>
      <c r="N56" s="156"/>
      <c r="O56" s="156"/>
      <c r="P56" s="156"/>
      <c r="Q56" s="156"/>
    </row>
    <row r="57" ht="2.25" customHeight="1">
      <c r="A57" s="306"/>
      <c r="B57" s="306"/>
      <c r="C57" s="306"/>
      <c r="D57" s="306"/>
      <c r="E57" s="306"/>
      <c r="F57" s="306"/>
      <c r="G57" s="306"/>
      <c r="H57" s="306"/>
      <c r="I57" s="156"/>
      <c r="J57" s="165" t="s">
        <v>195</v>
      </c>
      <c r="K57" s="165"/>
      <c r="L57" s="165"/>
      <c r="M57" s="165"/>
      <c r="N57" s="165"/>
      <c r="O57" s="165"/>
      <c r="P57" s="165"/>
      <c r="Q57" s="165"/>
    </row>
    <row r="58" ht="34.5" customHeight="1">
      <c r="A58" s="308" t="s">
        <v>196</v>
      </c>
      <c r="B58" s="308"/>
      <c r="C58" s="308"/>
      <c r="D58" s="308"/>
      <c r="E58" s="308"/>
      <c r="F58" s="308"/>
      <c r="G58" s="308"/>
      <c r="H58" s="308"/>
      <c r="I58" s="156"/>
      <c r="J58" s="165"/>
      <c r="K58" s="165"/>
      <c r="L58" s="165"/>
      <c r="M58" s="165"/>
      <c r="N58" s="165"/>
      <c r="O58" s="165"/>
      <c r="P58" s="165"/>
      <c r="Q58" s="165"/>
    </row>
    <row r="59" ht="26.850000000000001" customHeight="1">
      <c r="A59" s="233"/>
      <c r="B59" s="309" t="s">
        <v>157</v>
      </c>
      <c r="C59" s="309"/>
      <c r="D59" s="309"/>
      <c r="E59" s="235" t="s">
        <v>158</v>
      </c>
      <c r="F59" s="236"/>
      <c r="G59" s="171" t="s">
        <v>159</v>
      </c>
      <c r="H59" s="310" t="s">
        <v>160</v>
      </c>
      <c r="I59" s="156"/>
      <c r="J59" s="247" t="s">
        <v>197</v>
      </c>
      <c r="K59" s="247"/>
      <c r="L59" s="247"/>
      <c r="M59" s="247"/>
      <c r="N59" s="247"/>
      <c r="O59" s="247"/>
      <c r="P59" s="247"/>
      <c r="Q59" s="247"/>
    </row>
    <row r="60" ht="18" customHeight="1">
      <c r="A60" s="195" t="s">
        <v>167</v>
      </c>
      <c r="B60" s="311"/>
      <c r="C60" s="240"/>
      <c r="D60" s="286">
        <v>96493.063203787504</v>
      </c>
      <c r="E60" s="177">
        <v>1.4999999999999999e-002</v>
      </c>
      <c r="F60" s="312">
        <f>D60*E60</f>
        <v>1447.3959480568126</v>
      </c>
      <c r="G60" s="313">
        <f>C60*E60</f>
        <v>0</v>
      </c>
      <c r="H60" s="198">
        <f t="shared" ref="H60:H63" si="30">(G60*5%)*$H$2</f>
        <v>0</v>
      </c>
      <c r="I60" s="156"/>
      <c r="J60" s="247"/>
      <c r="K60" s="247"/>
      <c r="L60" s="247"/>
      <c r="M60" s="247"/>
      <c r="N60" s="247"/>
      <c r="O60" s="247"/>
      <c r="P60" s="247"/>
      <c r="Q60" s="247"/>
    </row>
    <row r="61" ht="18" customHeight="1">
      <c r="A61" s="173" t="s">
        <v>168</v>
      </c>
      <c r="B61" s="290">
        <f t="shared" ref="B61:B63" si="31">+D60+1</f>
        <v>96494.063203787504</v>
      </c>
      <c r="C61" s="250"/>
      <c r="D61" s="290">
        <v>217096.211055525</v>
      </c>
      <c r="E61" s="184">
        <v>1.e-002</v>
      </c>
      <c r="F61" s="314">
        <f t="shared" ref="F61:F62" si="32">(D61-B61)*E61+F60</f>
        <v>2653.4174265741876</v>
      </c>
      <c r="G61" s="315">
        <f t="shared" ref="G61:G63" si="33">(C61-B61)*E61+F60</f>
        <v>482.45531601893754</v>
      </c>
      <c r="H61" s="180">
        <f t="shared" si="30"/>
        <v>34013.099779335098</v>
      </c>
      <c r="I61" s="156"/>
      <c r="J61" s="247"/>
      <c r="K61" s="247"/>
      <c r="L61" s="247"/>
      <c r="M61" s="247"/>
      <c r="N61" s="247"/>
      <c r="O61" s="247"/>
      <c r="P61" s="247"/>
      <c r="Q61" s="247"/>
    </row>
    <row r="62" ht="18" customHeight="1">
      <c r="A62" s="173" t="s">
        <v>168</v>
      </c>
      <c r="B62" s="290">
        <f t="shared" si="31"/>
        <v>217097.211055525</v>
      </c>
      <c r="C62" s="250"/>
      <c r="D62" s="290">
        <v>269175.36115102802</v>
      </c>
      <c r="E62" s="184">
        <v>7.4999999999999997e-003</v>
      </c>
      <c r="F62" s="314">
        <f t="shared" si="32"/>
        <v>3044.0035522904604</v>
      </c>
      <c r="G62" s="315">
        <f t="shared" si="33"/>
        <v>1025.1883436577502</v>
      </c>
      <c r="H62" s="180">
        <f t="shared" si="30"/>
        <v>72275.7782278714</v>
      </c>
      <c r="I62" s="156"/>
      <c r="J62" s="247"/>
      <c r="K62" s="247"/>
      <c r="L62" s="247"/>
      <c r="M62" s="247"/>
      <c r="N62" s="247"/>
      <c r="O62" s="247"/>
      <c r="P62" s="247"/>
      <c r="Q62" s="247"/>
    </row>
    <row r="63" ht="18" customHeight="1">
      <c r="A63" s="185" t="s">
        <v>169</v>
      </c>
      <c r="B63" s="290">
        <f t="shared" si="31"/>
        <v>269176.36115102802</v>
      </c>
      <c r="C63" s="256"/>
      <c r="D63" s="316"/>
      <c r="E63" s="188">
        <v>5.0000000000000001e-003</v>
      </c>
      <c r="F63" s="317"/>
      <c r="G63" s="318">
        <f t="shared" si="33"/>
        <v>1698.1217465353204</v>
      </c>
      <c r="H63" s="191">
        <f t="shared" si="30"/>
        <v>119717.58313074009</v>
      </c>
      <c r="I63" s="156"/>
      <c r="J63" s="247"/>
      <c r="K63" s="247"/>
      <c r="L63" s="247"/>
      <c r="M63" s="247"/>
      <c r="N63" s="247"/>
      <c r="O63" s="247"/>
      <c r="P63" s="247"/>
      <c r="Q63" s="247"/>
    </row>
    <row r="64" s="153" customFormat="1" ht="36" customHeight="1">
      <c r="F64" s="319"/>
    </row>
    <row r="65" ht="37.5" customHeight="1">
      <c r="A65" s="153"/>
      <c r="B65" s="153"/>
      <c r="C65" s="153"/>
      <c r="D65" s="153"/>
      <c r="E65" s="153"/>
      <c r="F65" s="319"/>
      <c r="G65" s="153"/>
      <c r="H65" s="153"/>
      <c r="I65" s="153"/>
      <c r="J65" s="153"/>
      <c r="K65" s="153"/>
      <c r="L65" s="153"/>
      <c r="M65" s="153"/>
      <c r="N65" s="153"/>
      <c r="O65" s="153"/>
      <c r="P65" s="153"/>
      <c r="Q65" s="153"/>
    </row>
    <row r="66" ht="34.5" customHeight="1">
      <c r="A66" s="153"/>
      <c r="B66" s="153"/>
      <c r="C66" s="153"/>
      <c r="D66" s="153"/>
      <c r="E66" s="153"/>
      <c r="F66" s="319"/>
      <c r="G66" s="153"/>
      <c r="H66" s="153"/>
      <c r="I66" s="153"/>
      <c r="J66" s="153"/>
      <c r="K66" s="153"/>
      <c r="L66" s="153"/>
      <c r="M66" s="153"/>
      <c r="N66" s="153"/>
      <c r="O66" s="153"/>
      <c r="P66" s="153"/>
      <c r="Q66" s="153"/>
    </row>
    <row r="67" ht="18" customHeight="1">
      <c r="A67" s="153"/>
      <c r="B67" s="153"/>
      <c r="C67" s="153"/>
      <c r="D67" s="153"/>
      <c r="E67" s="153"/>
      <c r="F67" s="319"/>
      <c r="G67" s="153"/>
      <c r="H67" s="153"/>
      <c r="I67" s="153"/>
      <c r="J67" s="153"/>
      <c r="K67" s="153"/>
      <c r="L67" s="153"/>
      <c r="M67" s="153"/>
      <c r="N67" s="153"/>
      <c r="O67" s="153"/>
      <c r="P67" s="153"/>
      <c r="Q67" s="153"/>
    </row>
    <row r="68" ht="18" customHeight="1">
      <c r="A68" s="153"/>
      <c r="B68" s="153"/>
      <c r="C68" s="153"/>
      <c r="D68" s="153"/>
      <c r="E68" s="153"/>
      <c r="F68" s="319"/>
      <c r="G68" s="153"/>
      <c r="H68" s="153"/>
      <c r="I68" s="153"/>
      <c r="J68" s="153"/>
      <c r="K68" s="153"/>
      <c r="L68" s="153"/>
      <c r="M68" s="153"/>
      <c r="N68" s="153"/>
      <c r="O68" s="153"/>
      <c r="P68" s="153"/>
      <c r="Q68" s="153"/>
    </row>
    <row r="69" ht="18" customHeight="1">
      <c r="A69" s="153"/>
      <c r="B69" s="153"/>
      <c r="C69" s="153"/>
      <c r="D69" s="153"/>
      <c r="E69" s="153"/>
      <c r="F69" s="319"/>
      <c r="G69" s="153"/>
      <c r="H69" s="153"/>
      <c r="I69" s="153"/>
      <c r="J69" s="153"/>
      <c r="K69" s="153"/>
      <c r="L69" s="153"/>
      <c r="M69" s="153"/>
      <c r="N69" s="153"/>
      <c r="O69" s="153"/>
      <c r="P69" s="153"/>
      <c r="Q69" s="153"/>
    </row>
    <row r="70" ht="18" customHeight="1">
      <c r="A70" s="153"/>
      <c r="B70" s="153"/>
      <c r="C70" s="153"/>
      <c r="D70" s="153"/>
      <c r="E70" s="153"/>
      <c r="F70" s="319"/>
      <c r="G70" s="153"/>
      <c r="H70" s="153"/>
      <c r="I70" s="153"/>
      <c r="J70" s="153"/>
      <c r="K70" s="153"/>
      <c r="L70" s="153"/>
      <c r="M70" s="153"/>
      <c r="N70" s="153"/>
      <c r="O70" s="153"/>
      <c r="P70" s="153"/>
      <c r="Q70" s="153"/>
    </row>
    <row r="71" s="153" customFormat="1" ht="15">
      <c r="F71" s="319"/>
    </row>
    <row r="72" s="153" customFormat="1" ht="15">
      <c r="F72" s="319"/>
    </row>
    <row r="73" s="153" customFormat="1" ht="15">
      <c r="F73" s="319"/>
    </row>
    <row r="74" s="153" customFormat="1" ht="15">
      <c r="F74" s="319"/>
    </row>
    <row r="75" s="153" customFormat="1" ht="15">
      <c r="F75" s="319"/>
    </row>
    <row r="76" s="153" customFormat="1" ht="15">
      <c r="F76" s="319"/>
    </row>
    <row r="77" s="153" customFormat="1" ht="15">
      <c r="F77" s="319"/>
    </row>
    <row r="78" s="153" customFormat="1" ht="15">
      <c r="F78" s="319"/>
    </row>
    <row r="79" s="153" customFormat="1" ht="15">
      <c r="F79" s="319"/>
    </row>
    <row r="80" s="153" customFormat="1" ht="15">
      <c r="F80" s="319"/>
    </row>
    <row r="81" s="153" customFormat="1" ht="15">
      <c r="F81" s="319"/>
    </row>
    <row r="84" ht="15">
      <c r="D84" s="320"/>
      <c r="F84" s="321"/>
      <c r="G84" s="320"/>
    </row>
    <row r="85" ht="15">
      <c r="D85" s="320"/>
      <c r="E85" s="320"/>
    </row>
    <row r="86" ht="15">
      <c r="D86" s="320"/>
    </row>
    <row r="87" ht="15">
      <c r="D87" s="320"/>
      <c r="E87" s="320"/>
    </row>
    <row r="88" ht="15">
      <c r="D88" s="320"/>
      <c r="G88" s="322"/>
    </row>
    <row r="89" ht="15">
      <c r="D89" s="320"/>
    </row>
    <row r="92" ht="15">
      <c r="D92" s="320"/>
    </row>
  </sheetData>
  <mergeCells count="62">
    <mergeCell ref="A1:C1"/>
    <mergeCell ref="D1:H1"/>
    <mergeCell ref="J1:Q1"/>
    <mergeCell ref="A2:D3"/>
    <mergeCell ref="J3:Q5"/>
    <mergeCell ref="A4:H4"/>
    <mergeCell ref="B5:D5"/>
    <mergeCell ref="J6:Q11"/>
    <mergeCell ref="A12:H12"/>
    <mergeCell ref="A13:H13"/>
    <mergeCell ref="J13:Q15"/>
    <mergeCell ref="A14:H14"/>
    <mergeCell ref="B15:D15"/>
    <mergeCell ref="J16:Q21"/>
    <mergeCell ref="A23:H23"/>
    <mergeCell ref="J23:Q24"/>
    <mergeCell ref="A24:B24"/>
    <mergeCell ref="C24:D24"/>
    <mergeCell ref="G24:H24"/>
    <mergeCell ref="A25:B25"/>
    <mergeCell ref="C25:D25"/>
    <mergeCell ref="G25:H25"/>
    <mergeCell ref="J25:Q27"/>
    <mergeCell ref="A26:B26"/>
    <mergeCell ref="C26:D26"/>
    <mergeCell ref="G26:H26"/>
    <mergeCell ref="A27:B27"/>
    <mergeCell ref="C27:D27"/>
    <mergeCell ref="G27:H27"/>
    <mergeCell ref="J29:Q31"/>
    <mergeCell ref="A30:H30"/>
    <mergeCell ref="B31:D31"/>
    <mergeCell ref="J32:Q35"/>
    <mergeCell ref="A36:H36"/>
    <mergeCell ref="A37:H37"/>
    <mergeCell ref="J37:Q38"/>
    <mergeCell ref="A38:B38"/>
    <mergeCell ref="C38:D38"/>
    <mergeCell ref="A39:B41"/>
    <mergeCell ref="C39:D41"/>
    <mergeCell ref="E39:E41"/>
    <mergeCell ref="G39:G41"/>
    <mergeCell ref="H39:H41"/>
    <mergeCell ref="J39:Q41"/>
    <mergeCell ref="J43:Q44"/>
    <mergeCell ref="A44:H44"/>
    <mergeCell ref="B45:D45"/>
    <mergeCell ref="J46:Q49"/>
    <mergeCell ref="A50:H50"/>
    <mergeCell ref="A51:H51"/>
    <mergeCell ref="J51:Q52"/>
    <mergeCell ref="A52:D52"/>
    <mergeCell ref="A53:B55"/>
    <mergeCell ref="C53:D55"/>
    <mergeCell ref="E53:E55"/>
    <mergeCell ref="G53:G55"/>
    <mergeCell ref="H53:H55"/>
    <mergeCell ref="J53:Q55"/>
    <mergeCell ref="J57:Q58"/>
    <mergeCell ref="A58:H58"/>
    <mergeCell ref="B59:D59"/>
    <mergeCell ref="J59:Q63"/>
  </mergeCells>
  <printOptions headings="0" gridLines="0" horizontalCentered="0" verticalCentered="0"/>
  <pageMargins left="0.47222222222222204" right="0.39375000000000004" top="0.35416666666666702" bottom="0.39375000000000004" header="0.51181102362204689" footer="0.51181102362204689"/>
  <pageSetup paperSize="9" scale="125" fitToWidth="1" fitToHeight="1" pageOrder="downThenOver" orientation="landscape" usePrinterDefaults="1" blackAndWhite="0" draft="0" cellComments="none" useFirstPageNumber="0" errors="displayed" horizontalDpi="300" verticalDpi="300" copies="1"/>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0"/>
  </sheetPr>
  <sheetViews>
    <sheetView showFormulas="0" showGridLines="1" showRowColHeaders="1" showZeros="1" rightToLeft="0" view="normal" topLeftCell="A10" zoomScale="100" workbookViewId="0">
      <selection activeCell="G3" activeCellId="0" sqref="G3"/>
    </sheetView>
  </sheetViews>
  <sheetFormatPr defaultColWidth="10.6796875" defaultRowHeight="18.75" customHeight="1"/>
  <cols>
    <col customWidth="1" min="1" max="1" style="21" width="21.140000000000001"/>
    <col customWidth="1" min="2" max="2" style="21" width="29.140000000000001"/>
    <col customWidth="1" min="3" max="3" style="21" width="22.149999999999999"/>
    <col customWidth="1" min="4" max="4" style="21" width="26.289999999999999"/>
    <col customWidth="1" min="5" max="5" style="323" width="14.710000000000001"/>
    <col customWidth="1" hidden="1" min="6" max="6" style="323" width="4.71"/>
    <col customWidth="1" min="7" max="7" style="324" width="28.420000000000002"/>
    <col customWidth="1" min="8" max="8" style="21" width="9.4199999999999999"/>
    <col customWidth="1" min="9" max="9" style="325" width="20.710000000000001"/>
    <col customWidth="1" min="10" max="10" style="21" width="20.710000000000001"/>
    <col customWidth="1" min="11" max="30" style="77" width="11.43"/>
    <col customWidth="1" min="31" max="257" style="21" width="11.43"/>
  </cols>
  <sheetData>
    <row r="1" s="77" customFormat="1" ht="71.25" customHeight="1">
      <c r="A1" s="326" t="s">
        <v>198</v>
      </c>
      <c r="B1" s="102"/>
      <c r="C1" s="102"/>
      <c r="D1" s="102"/>
      <c r="E1" s="327"/>
      <c r="F1" s="328"/>
      <c r="G1" s="328"/>
      <c r="H1" s="328"/>
      <c r="I1" s="328"/>
      <c r="J1" s="102"/>
    </row>
    <row r="2" ht="35.100000000000001" customHeight="1">
      <c r="A2" s="329" t="s">
        <v>199</v>
      </c>
      <c r="B2" s="329"/>
      <c r="C2" s="102"/>
      <c r="D2" s="330" t="s">
        <v>200</v>
      </c>
      <c r="E2" s="327"/>
      <c r="F2" s="331"/>
      <c r="G2" s="331"/>
      <c r="H2" s="331"/>
      <c r="I2" s="331"/>
      <c r="J2" s="102"/>
    </row>
    <row r="3" ht="129.94999999999999" customHeight="1">
      <c r="A3" s="332" t="s">
        <v>201</v>
      </c>
      <c r="B3" s="332"/>
      <c r="C3" s="102"/>
      <c r="D3" s="330"/>
      <c r="E3" s="327"/>
      <c r="F3" s="331"/>
      <c r="G3" s="328"/>
      <c r="H3" s="331"/>
      <c r="I3" s="331"/>
      <c r="J3" s="102"/>
    </row>
    <row r="4" ht="39" customHeight="1">
      <c r="A4" s="332"/>
      <c r="B4" s="332"/>
      <c r="C4" s="333" t="s">
        <v>202</v>
      </c>
      <c r="D4" s="334">
        <v>0</v>
      </c>
      <c r="E4" s="335" t="s">
        <v>203</v>
      </c>
      <c r="F4" s="336">
        <v>0.59999999999999998</v>
      </c>
      <c r="G4" s="337">
        <f>D5*F4</f>
        <v>0</v>
      </c>
      <c r="H4" s="338"/>
      <c r="I4" s="339" t="s">
        <v>204</v>
      </c>
      <c r="J4" s="339"/>
    </row>
    <row r="5" ht="39" customHeight="1">
      <c r="A5" s="332"/>
      <c r="B5" s="332"/>
      <c r="C5" s="333"/>
      <c r="D5" s="340">
        <f>B10*D4</f>
        <v>0</v>
      </c>
      <c r="E5" s="341" t="s">
        <v>205</v>
      </c>
      <c r="F5" s="342">
        <v>0.40000000000000002</v>
      </c>
      <c r="G5" s="343">
        <f>D5*F5</f>
        <v>0</v>
      </c>
      <c r="H5" s="338"/>
      <c r="I5" s="339"/>
      <c r="J5" s="339"/>
    </row>
    <row r="6" ht="39" customHeight="1">
      <c r="A6" s="332"/>
      <c r="B6" s="332"/>
      <c r="C6" s="344" t="s">
        <v>206</v>
      </c>
      <c r="D6" s="334">
        <v>0</v>
      </c>
      <c r="E6" s="335" t="s">
        <v>203</v>
      </c>
      <c r="F6" s="345">
        <v>0.59999999999999998</v>
      </c>
      <c r="G6" s="337">
        <f>D7*F6</f>
        <v>0</v>
      </c>
      <c r="H6" s="102"/>
      <c r="I6" s="339" t="s">
        <v>204</v>
      </c>
      <c r="J6" s="339"/>
    </row>
    <row r="7" ht="39" customHeight="1">
      <c r="A7" s="346"/>
      <c r="B7" s="347" t="s">
        <v>207</v>
      </c>
      <c r="C7" s="344"/>
      <c r="D7" s="340">
        <f>$B$10*D6</f>
        <v>0</v>
      </c>
      <c r="E7" s="341" t="s">
        <v>205</v>
      </c>
      <c r="F7" s="342">
        <v>0.40000000000000002</v>
      </c>
      <c r="G7" s="343">
        <f>D7*F7</f>
        <v>0</v>
      </c>
      <c r="H7" s="348"/>
      <c r="I7" s="339"/>
      <c r="J7" s="339"/>
    </row>
    <row r="8" ht="39" customHeight="1">
      <c r="A8" s="349"/>
      <c r="B8" s="349"/>
      <c r="C8" s="333" t="s">
        <v>208</v>
      </c>
      <c r="D8" s="334">
        <v>0</v>
      </c>
      <c r="E8" s="335" t="s">
        <v>203</v>
      </c>
      <c r="F8" s="336">
        <v>0.59999999999999998</v>
      </c>
      <c r="G8" s="337">
        <f>D9*F8</f>
        <v>0</v>
      </c>
      <c r="H8" s="102"/>
      <c r="I8" s="339" t="s">
        <v>204</v>
      </c>
      <c r="J8" s="339"/>
    </row>
    <row r="9" ht="49.5" customHeight="1">
      <c r="A9" s="350" t="s">
        <v>209</v>
      </c>
      <c r="B9" s="351">
        <v>1</v>
      </c>
      <c r="C9" s="333"/>
      <c r="D9" s="340">
        <f>$B$10*D8</f>
        <v>0</v>
      </c>
      <c r="E9" s="341" t="s">
        <v>205</v>
      </c>
      <c r="F9" s="342">
        <v>0.40000000000000002</v>
      </c>
      <c r="G9" s="343">
        <f>D9*F9</f>
        <v>0</v>
      </c>
      <c r="H9" s="348"/>
      <c r="I9" s="339"/>
      <c r="J9" s="339"/>
    </row>
    <row r="10" ht="39" customHeight="1">
      <c r="A10" s="352"/>
      <c r="B10" s="353"/>
      <c r="C10" s="333" t="s">
        <v>210</v>
      </c>
      <c r="D10" s="334">
        <v>0</v>
      </c>
      <c r="E10" s="335" t="s">
        <v>203</v>
      </c>
      <c r="F10" s="336">
        <v>0.59999999999999998</v>
      </c>
      <c r="G10" s="337">
        <f>D11*F10</f>
        <v>0</v>
      </c>
      <c r="H10" s="102"/>
      <c r="I10" s="339" t="s">
        <v>204</v>
      </c>
      <c r="J10" s="339"/>
    </row>
    <row r="11" ht="39" customHeight="1">
      <c r="A11" s="102"/>
      <c r="B11" s="102"/>
      <c r="C11" s="333"/>
      <c r="D11" s="340">
        <f>$B$10*D10</f>
        <v>0</v>
      </c>
      <c r="E11" s="341" t="s">
        <v>205</v>
      </c>
      <c r="F11" s="342">
        <v>0.40000000000000002</v>
      </c>
      <c r="G11" s="343">
        <f>D11*F11</f>
        <v>0</v>
      </c>
      <c r="H11" s="348"/>
      <c r="I11" s="339"/>
      <c r="J11" s="339"/>
    </row>
    <row r="12" ht="39" customHeight="1">
      <c r="A12" s="102"/>
      <c r="B12" s="354"/>
      <c r="C12" s="333" t="s">
        <v>211</v>
      </c>
      <c r="D12" s="334">
        <v>0</v>
      </c>
      <c r="E12" s="335" t="s">
        <v>203</v>
      </c>
      <c r="F12" s="336">
        <v>0.59999999999999998</v>
      </c>
      <c r="G12" s="337">
        <f>D13*F12</f>
        <v>0</v>
      </c>
      <c r="H12" s="102"/>
      <c r="I12" s="339" t="s">
        <v>204</v>
      </c>
      <c r="J12" s="339"/>
    </row>
    <row r="13" ht="39" customHeight="1">
      <c r="A13" s="102"/>
      <c r="B13" s="355"/>
      <c r="C13" s="333"/>
      <c r="D13" s="340">
        <f>$B$10*D12</f>
        <v>0</v>
      </c>
      <c r="E13" s="341" t="s">
        <v>205</v>
      </c>
      <c r="F13" s="342">
        <v>0.40000000000000002</v>
      </c>
      <c r="G13" s="343">
        <f>D13*F13</f>
        <v>0</v>
      </c>
      <c r="H13" s="348"/>
      <c r="I13" s="339"/>
      <c r="J13" s="339"/>
    </row>
    <row r="14" ht="39" customHeight="1">
      <c r="A14" s="102"/>
      <c r="B14" s="102"/>
      <c r="C14" s="333" t="s">
        <v>212</v>
      </c>
      <c r="D14" s="334">
        <v>0</v>
      </c>
      <c r="E14" s="335" t="s">
        <v>203</v>
      </c>
      <c r="F14" s="336">
        <v>0.59999999999999998</v>
      </c>
      <c r="G14" s="337">
        <f>D15*F14</f>
        <v>0</v>
      </c>
      <c r="H14" s="102"/>
      <c r="I14" s="339" t="s">
        <v>204</v>
      </c>
      <c r="J14" s="339"/>
    </row>
    <row r="15" ht="39" customHeight="1">
      <c r="A15" s="102"/>
      <c r="B15" s="102"/>
      <c r="C15" s="333"/>
      <c r="D15" s="356">
        <f>$B$10*D14</f>
        <v>0</v>
      </c>
      <c r="E15" s="341" t="s">
        <v>205</v>
      </c>
      <c r="F15" s="342">
        <v>0.40000000000000002</v>
      </c>
      <c r="G15" s="343">
        <f>D15*F15</f>
        <v>0</v>
      </c>
      <c r="H15" s="348"/>
      <c r="I15" s="339"/>
      <c r="J15" s="339"/>
    </row>
    <row r="16" ht="62.25" hidden="1" customHeight="1">
      <c r="A16" s="357" t="s">
        <v>213</v>
      </c>
      <c r="B16" s="77"/>
    </row>
    <row r="17" ht="32.25" hidden="1" customHeight="1">
      <c r="A17" s="77"/>
      <c r="B17" s="77"/>
      <c r="C17" s="358" t="s">
        <v>202</v>
      </c>
      <c r="D17" s="359">
        <f>100%-(D19+D21+D23+D25+D27)</f>
        <v>0.56999999999999995</v>
      </c>
      <c r="I17" s="21"/>
    </row>
    <row r="18" ht="32.25" hidden="1" customHeight="1">
      <c r="A18" s="77"/>
      <c r="B18" s="77"/>
      <c r="C18" s="358"/>
      <c r="D18" s="360" t="e">
        <f>(B23+B24+B25)*D17</f>
        <v>#VALUE!</v>
      </c>
      <c r="I18" s="21"/>
    </row>
    <row r="19" ht="32.25" hidden="1" customHeight="1">
      <c r="A19" s="77"/>
      <c r="B19" s="77"/>
      <c r="C19" s="358" t="s">
        <v>206</v>
      </c>
      <c r="D19" s="359">
        <v>0.20000000000000001</v>
      </c>
      <c r="I19" s="21"/>
    </row>
    <row r="20" ht="32.25" hidden="1" customHeight="1">
      <c r="A20" s="77"/>
      <c r="B20" s="77"/>
      <c r="C20" s="358"/>
      <c r="D20" s="360">
        <f>$B$10*D19</f>
        <v>0</v>
      </c>
      <c r="I20" s="21"/>
    </row>
    <row r="21" ht="32.25" hidden="1" customHeight="1">
      <c r="A21" s="361"/>
      <c r="B21" s="362"/>
      <c r="C21" s="358" t="s">
        <v>208</v>
      </c>
      <c r="D21" s="359">
        <v>7.0000000000000007e-002</v>
      </c>
      <c r="I21" s="21"/>
    </row>
    <row r="22" ht="32.25" hidden="1" customHeight="1">
      <c r="A22" s="363" t="s">
        <v>214</v>
      </c>
      <c r="B22" s="364">
        <v>1</v>
      </c>
      <c r="C22" s="358"/>
      <c r="D22" s="360">
        <f>$B$10*D21</f>
        <v>0</v>
      </c>
      <c r="I22" s="21"/>
    </row>
    <row r="23" ht="32.25" hidden="1" customHeight="1">
      <c r="A23" s="365" t="s">
        <v>215</v>
      </c>
      <c r="B23" s="366">
        <f>'APORTE 2026 MODULOS'!C53</f>
        <v>0</v>
      </c>
      <c r="C23" s="358" t="s">
        <v>210</v>
      </c>
      <c r="D23" s="359">
        <v>5.0000000000000003e-002</v>
      </c>
      <c r="I23" s="21"/>
    </row>
    <row r="24" ht="32.25" hidden="1" customHeight="1">
      <c r="A24" s="367" t="s">
        <v>216</v>
      </c>
      <c r="B24" s="368" t="e">
        <f t="shared" ref="B24:B25" si="34">'aporte 2025 modulos'!#ref!</f>
        <v>#VALUE!</v>
      </c>
      <c r="C24" s="358"/>
      <c r="D24" s="360">
        <f>$B$10*D23</f>
        <v>0</v>
      </c>
      <c r="I24" s="21"/>
    </row>
    <row r="25" ht="32.25" hidden="1" customHeight="1">
      <c r="A25" s="367" t="s">
        <v>217</v>
      </c>
      <c r="B25" s="368" t="e">
        <f t="shared" si="34"/>
        <v>#VALUE!</v>
      </c>
      <c r="C25" s="358" t="s">
        <v>218</v>
      </c>
      <c r="D25" s="359">
        <v>8.0000000000000002e-002</v>
      </c>
      <c r="I25" s="21"/>
    </row>
    <row r="26" ht="32.25" hidden="1" customHeight="1">
      <c r="A26" s="77"/>
      <c r="B26" s="369"/>
      <c r="C26" s="358"/>
      <c r="D26" s="360">
        <f>$B$10*D25</f>
        <v>0</v>
      </c>
      <c r="I26" s="21"/>
    </row>
    <row r="27" ht="32.25" hidden="1" customHeight="1">
      <c r="A27" s="77"/>
      <c r="B27" s="77"/>
      <c r="C27" s="370" t="s">
        <v>212</v>
      </c>
      <c r="D27" s="359">
        <v>2.9999999999999999e-002</v>
      </c>
      <c r="I27" s="21"/>
    </row>
    <row r="28" ht="32.25" hidden="1" customHeight="1">
      <c r="A28" s="77"/>
      <c r="B28" s="77"/>
      <c r="C28" s="370"/>
      <c r="D28" s="371">
        <f>$B$10*D27</f>
        <v>0</v>
      </c>
      <c r="I28" s="21"/>
    </row>
    <row r="29" ht="29.25" customHeight="1">
      <c r="A29" s="102"/>
      <c r="B29" s="102"/>
      <c r="C29" s="372" t="s">
        <v>219</v>
      </c>
      <c r="D29" s="373">
        <f>D14+D12++D10+D8+D6+D4</f>
        <v>0</v>
      </c>
      <c r="E29" s="327"/>
      <c r="F29" s="327"/>
      <c r="G29" s="374"/>
      <c r="H29" s="102"/>
      <c r="I29" s="375"/>
      <c r="J29" s="102"/>
    </row>
    <row r="30" ht="46.5" customHeight="1">
      <c r="A30" s="102"/>
      <c r="B30" s="102"/>
      <c r="C30" s="376" t="s">
        <v>220</v>
      </c>
      <c r="D30" s="376"/>
      <c r="E30" s="377">
        <v>0</v>
      </c>
      <c r="F30" s="377"/>
      <c r="G30" s="377"/>
      <c r="H30" s="377"/>
      <c r="I30" s="377"/>
      <c r="J30" s="102"/>
    </row>
    <row r="31" s="77" customFormat="1" ht="24.949999999999999" customHeight="1">
      <c r="A31" s="102"/>
      <c r="B31" s="102"/>
      <c r="C31" s="102"/>
      <c r="D31" s="102"/>
      <c r="E31" s="327"/>
      <c r="F31" s="327"/>
      <c r="G31" s="374"/>
      <c r="H31" s="102"/>
      <c r="I31" s="375"/>
      <c r="J31" s="102"/>
    </row>
    <row r="32" ht="30.75" customHeight="1">
      <c r="A32" s="102"/>
      <c r="B32" s="102"/>
      <c r="C32" s="102"/>
      <c r="D32" s="102"/>
      <c r="E32" s="378" t="s">
        <v>221</v>
      </c>
      <c r="F32" s="378"/>
      <c r="G32" s="378"/>
      <c r="H32" s="378"/>
      <c r="I32" s="378"/>
      <c r="J32" s="102"/>
    </row>
    <row r="33" ht="38.25" customHeight="1">
      <c r="A33" s="102"/>
      <c r="B33" s="102"/>
      <c r="C33" s="102"/>
      <c r="D33" s="102"/>
      <c r="E33" s="379" t="s">
        <v>222</v>
      </c>
      <c r="F33" s="379"/>
      <c r="G33" s="379"/>
      <c r="H33" s="379"/>
      <c r="I33" s="379"/>
      <c r="J33" s="102"/>
    </row>
    <row r="34" s="77" customFormat="1" ht="18.75">
      <c r="E34" s="380"/>
      <c r="F34" s="380"/>
      <c r="G34" s="381"/>
      <c r="I34" s="382"/>
    </row>
    <row r="35" s="77" customFormat="1" ht="18.75">
      <c r="E35" s="380"/>
      <c r="F35" s="380"/>
      <c r="G35" s="381"/>
      <c r="I35" s="382"/>
    </row>
    <row r="36" s="77" customFormat="1" ht="18.75">
      <c r="E36" s="380"/>
      <c r="F36" s="380"/>
      <c r="G36" s="381"/>
      <c r="I36" s="382"/>
    </row>
    <row r="37" s="77" customFormat="1" ht="18.75">
      <c r="E37" s="380"/>
      <c r="F37" s="380"/>
      <c r="G37" s="381"/>
      <c r="I37" s="382"/>
    </row>
    <row r="38" s="77" customFormat="1" ht="18.75">
      <c r="E38" s="380"/>
      <c r="F38" s="380"/>
      <c r="G38" s="381"/>
      <c r="I38" s="382"/>
    </row>
    <row r="39" s="77" customFormat="1" ht="18.75">
      <c r="E39" s="380"/>
      <c r="F39" s="380"/>
      <c r="G39" s="381"/>
      <c r="I39" s="382"/>
    </row>
    <row r="40" s="77" customFormat="1" ht="18.75">
      <c r="E40" s="380"/>
      <c r="F40" s="380"/>
      <c r="G40" s="381"/>
      <c r="I40" s="382"/>
    </row>
    <row r="41" s="77" customFormat="1" ht="18.75">
      <c r="E41" s="380"/>
      <c r="F41" s="380"/>
      <c r="G41" s="381"/>
      <c r="I41" s="382"/>
    </row>
    <row r="42" s="77" customFormat="1" ht="18.75">
      <c r="E42" s="380"/>
      <c r="F42" s="380"/>
      <c r="G42" s="381"/>
      <c r="I42" s="382"/>
    </row>
    <row r="43" s="77" customFormat="1" ht="18.75">
      <c r="E43" s="380"/>
      <c r="F43" s="380"/>
      <c r="G43" s="381"/>
      <c r="I43" s="382"/>
    </row>
    <row r="44" s="77" customFormat="1" ht="18.75">
      <c r="E44" s="380"/>
      <c r="F44" s="380"/>
      <c r="G44" s="381"/>
      <c r="I44" s="382"/>
    </row>
    <row r="45" s="77" customFormat="1" ht="18.75">
      <c r="E45" s="380"/>
      <c r="F45" s="380"/>
      <c r="G45" s="381"/>
      <c r="I45" s="382"/>
    </row>
    <row r="46" s="77" customFormat="1" ht="18.75">
      <c r="E46" s="380"/>
      <c r="F46" s="380"/>
      <c r="G46" s="381"/>
      <c r="I46" s="382"/>
    </row>
    <row r="47" s="77" customFormat="1" ht="18.75">
      <c r="E47" s="380"/>
      <c r="F47" s="380"/>
      <c r="G47" s="381"/>
      <c r="I47" s="382"/>
    </row>
    <row r="48" s="77" customFormat="1" ht="18.75">
      <c r="E48" s="380"/>
      <c r="F48" s="380"/>
      <c r="G48" s="381"/>
      <c r="I48" s="382"/>
    </row>
    <row r="49" s="77" customFormat="1" ht="18.75">
      <c r="E49" s="380"/>
      <c r="F49" s="380"/>
      <c r="G49" s="381"/>
      <c r="I49" s="382"/>
    </row>
    <row r="50" s="77" customFormat="1" ht="18.75">
      <c r="E50" s="380"/>
      <c r="F50" s="380"/>
      <c r="G50" s="381"/>
      <c r="I50" s="382"/>
    </row>
    <row r="51" s="77" customFormat="1" ht="18.75">
      <c r="E51" s="380"/>
      <c r="F51" s="380"/>
      <c r="G51" s="381"/>
      <c r="I51" s="382"/>
    </row>
    <row r="52" s="77" customFormat="1" ht="18.75">
      <c r="E52" s="380"/>
      <c r="F52" s="380"/>
      <c r="G52" s="381"/>
      <c r="I52" s="382"/>
    </row>
    <row r="53" s="77" customFormat="1" ht="18.75">
      <c r="E53" s="380"/>
      <c r="F53" s="380"/>
      <c r="G53" s="381"/>
      <c r="I53" s="382"/>
    </row>
    <row r="54" s="77" customFormat="1" ht="18.75">
      <c r="E54" s="380"/>
      <c r="F54" s="380"/>
      <c r="G54" s="381"/>
      <c r="I54" s="382"/>
    </row>
    <row r="55" s="77" customFormat="1" ht="18.75">
      <c r="E55" s="380"/>
      <c r="F55" s="380"/>
      <c r="G55" s="381"/>
      <c r="I55" s="382"/>
    </row>
    <row r="56" s="77" customFormat="1" ht="18.75">
      <c r="E56" s="380"/>
      <c r="F56" s="380"/>
      <c r="G56" s="381"/>
      <c r="I56" s="382"/>
    </row>
    <row r="57" s="77" customFormat="1" ht="18.75">
      <c r="E57" s="380"/>
      <c r="F57" s="380"/>
      <c r="G57" s="381"/>
      <c r="I57" s="382"/>
    </row>
    <row r="58" s="77" customFormat="1" ht="18.75">
      <c r="E58" s="380"/>
      <c r="F58" s="380"/>
      <c r="G58" s="381"/>
      <c r="I58" s="382"/>
    </row>
    <row r="59" s="77" customFormat="1" ht="18.75">
      <c r="E59" s="380"/>
      <c r="F59" s="380"/>
      <c r="G59" s="381"/>
      <c r="I59" s="382"/>
    </row>
    <row r="60" s="77" customFormat="1" ht="18.75">
      <c r="E60" s="380"/>
      <c r="F60" s="380"/>
      <c r="G60" s="381"/>
      <c r="I60" s="382"/>
    </row>
    <row r="61" s="77" customFormat="1" ht="18.75">
      <c r="E61" s="380"/>
      <c r="F61" s="380"/>
      <c r="G61" s="381"/>
      <c r="I61" s="382"/>
    </row>
    <row r="62" s="77" customFormat="1" ht="18.75">
      <c r="E62" s="380"/>
      <c r="F62" s="380"/>
      <c r="G62" s="381"/>
      <c r="I62" s="382"/>
    </row>
    <row r="63" s="77" customFormat="1" ht="18.75">
      <c r="E63" s="380"/>
      <c r="F63" s="380"/>
      <c r="G63" s="381"/>
      <c r="I63" s="382"/>
    </row>
    <row r="64" s="77" customFormat="1" ht="18.75">
      <c r="E64" s="380"/>
      <c r="F64" s="380"/>
      <c r="G64" s="381"/>
      <c r="I64" s="382"/>
    </row>
    <row r="65" s="77" customFormat="1" ht="18.75">
      <c r="E65" s="380"/>
      <c r="F65" s="380"/>
      <c r="G65" s="381"/>
      <c r="I65" s="382"/>
    </row>
    <row r="66" s="77" customFormat="1" ht="18.75">
      <c r="E66" s="380"/>
      <c r="F66" s="380"/>
      <c r="G66" s="381"/>
      <c r="I66" s="382"/>
    </row>
    <row r="67" s="77" customFormat="1" ht="18.75">
      <c r="E67" s="380"/>
      <c r="F67" s="380"/>
      <c r="G67" s="381"/>
      <c r="I67" s="382"/>
    </row>
    <row r="68" s="77" customFormat="1" ht="18.75">
      <c r="E68" s="380"/>
      <c r="F68" s="380"/>
      <c r="G68" s="381"/>
      <c r="I68" s="382"/>
    </row>
    <row r="69" s="77" customFormat="1" ht="18.75">
      <c r="E69" s="380"/>
      <c r="F69" s="380"/>
      <c r="G69" s="381"/>
      <c r="I69" s="382"/>
    </row>
    <row r="70" s="77" customFormat="1" ht="18.75">
      <c r="E70" s="380"/>
      <c r="F70" s="380"/>
      <c r="G70" s="381"/>
      <c r="I70" s="382"/>
    </row>
    <row r="71" s="77" customFormat="1" ht="18.75">
      <c r="E71" s="380"/>
      <c r="F71" s="380"/>
      <c r="G71" s="381"/>
      <c r="I71" s="382"/>
    </row>
    <row r="72" s="77" customFormat="1" ht="18.75">
      <c r="E72" s="380"/>
      <c r="F72" s="380"/>
      <c r="G72" s="381"/>
      <c r="I72" s="382"/>
    </row>
    <row r="73" s="77" customFormat="1" ht="18.75">
      <c r="E73" s="380"/>
      <c r="F73" s="380"/>
      <c r="G73" s="381"/>
      <c r="I73" s="382"/>
    </row>
    <row r="74" s="77" customFormat="1" ht="18.75">
      <c r="E74" s="380"/>
      <c r="F74" s="380"/>
      <c r="G74" s="381"/>
      <c r="I74" s="382"/>
    </row>
    <row r="75" s="77" customFormat="1" ht="18.75">
      <c r="E75" s="380"/>
      <c r="F75" s="380"/>
      <c r="G75" s="381"/>
      <c r="I75" s="382"/>
    </row>
    <row r="76" s="77" customFormat="1" ht="18.75">
      <c r="E76" s="380"/>
      <c r="F76" s="380"/>
      <c r="G76" s="381"/>
      <c r="I76" s="382"/>
    </row>
    <row r="77" s="77" customFormat="1" ht="18.75">
      <c r="E77" s="380"/>
      <c r="F77" s="380"/>
      <c r="G77" s="381"/>
      <c r="I77" s="382"/>
    </row>
    <row r="78" s="77" customFormat="1" ht="18.75">
      <c r="E78" s="380"/>
      <c r="F78" s="380"/>
      <c r="G78" s="381"/>
      <c r="I78" s="382"/>
    </row>
    <row r="79" s="77" customFormat="1" ht="18.75">
      <c r="E79" s="380"/>
      <c r="F79" s="380"/>
      <c r="G79" s="381"/>
      <c r="I79" s="382"/>
    </row>
    <row r="80" s="77" customFormat="1" ht="18.75">
      <c r="E80" s="380"/>
      <c r="F80" s="380"/>
      <c r="G80" s="381"/>
      <c r="I80" s="382"/>
    </row>
    <row r="81" s="77" customFormat="1" ht="18.75">
      <c r="E81" s="380"/>
      <c r="F81" s="380"/>
      <c r="G81" s="381"/>
      <c r="I81" s="382"/>
    </row>
    <row r="82" s="77" customFormat="1" ht="18.75">
      <c r="E82" s="380"/>
      <c r="F82" s="380"/>
      <c r="G82" s="381"/>
      <c r="I82" s="382"/>
    </row>
    <row r="83" s="77" customFormat="1" ht="18.75">
      <c r="E83" s="380"/>
      <c r="F83" s="380"/>
      <c r="G83" s="381"/>
      <c r="I83" s="382"/>
    </row>
    <row r="84" s="77" customFormat="1" ht="18.75">
      <c r="E84" s="380"/>
      <c r="F84" s="380"/>
      <c r="G84" s="381"/>
      <c r="I84" s="382"/>
    </row>
    <row r="85" s="77" customFormat="1" ht="18.75">
      <c r="E85" s="380"/>
      <c r="F85" s="380"/>
      <c r="G85" s="381"/>
      <c r="I85" s="382"/>
    </row>
    <row r="86" s="77" customFormat="1" ht="18.75">
      <c r="E86" s="380"/>
      <c r="F86" s="380"/>
      <c r="G86" s="381"/>
      <c r="I86" s="382"/>
    </row>
    <row r="87" s="77" customFormat="1" ht="18.75">
      <c r="E87" s="380"/>
      <c r="F87" s="380"/>
      <c r="G87" s="381"/>
      <c r="I87" s="382"/>
    </row>
    <row r="88" s="77" customFormat="1" ht="18.75">
      <c r="E88" s="380"/>
      <c r="F88" s="380"/>
      <c r="G88" s="381"/>
      <c r="I88" s="382"/>
    </row>
    <row r="89" s="77" customFormat="1" ht="18.75">
      <c r="E89" s="380"/>
      <c r="F89" s="380"/>
      <c r="G89" s="381"/>
      <c r="I89" s="382"/>
    </row>
    <row r="90" s="77" customFormat="1" ht="18.75">
      <c r="E90" s="380"/>
      <c r="F90" s="380"/>
      <c r="G90" s="381"/>
      <c r="I90" s="382"/>
    </row>
    <row r="91" s="77" customFormat="1" ht="18.75">
      <c r="E91" s="380"/>
      <c r="F91" s="380"/>
      <c r="G91" s="381"/>
      <c r="I91" s="382"/>
    </row>
    <row r="92" s="77" customFormat="1" ht="18.75">
      <c r="E92" s="380"/>
      <c r="F92" s="380"/>
      <c r="G92" s="381"/>
      <c r="I92" s="382"/>
    </row>
    <row r="93" ht="18.75">
      <c r="A93" s="77"/>
      <c r="B93" s="77"/>
      <c r="C93" s="77"/>
      <c r="D93" s="77"/>
    </row>
    <row r="94" ht="18.75">
      <c r="A94" s="77"/>
      <c r="B94" s="77"/>
      <c r="C94" s="77"/>
      <c r="D94" s="77"/>
    </row>
    <row r="95" ht="18.75">
      <c r="A95" s="77"/>
      <c r="B95" s="77"/>
      <c r="C95" s="77"/>
      <c r="D95" s="77"/>
    </row>
    <row r="96" ht="18.75">
      <c r="A96" s="77"/>
      <c r="B96" s="77"/>
      <c r="C96" s="77"/>
      <c r="D96" s="77"/>
    </row>
    <row r="97" ht="18.75">
      <c r="A97" s="77"/>
      <c r="B97" s="77"/>
      <c r="C97" s="77"/>
      <c r="D97" s="77"/>
    </row>
    <row r="98" ht="18.75">
      <c r="A98" s="77"/>
      <c r="B98" s="77"/>
      <c r="C98" s="77"/>
      <c r="D98" s="77"/>
    </row>
  </sheetData>
  <mergeCells count="26">
    <mergeCell ref="A2:B2"/>
    <mergeCell ref="D2:D3"/>
    <mergeCell ref="A3:B6"/>
    <mergeCell ref="C4:C5"/>
    <mergeCell ref="H4:H5"/>
    <mergeCell ref="I4:J5"/>
    <mergeCell ref="C6:C7"/>
    <mergeCell ref="I6:J7"/>
    <mergeCell ref="C8:C9"/>
    <mergeCell ref="I8:J9"/>
    <mergeCell ref="C10:C11"/>
    <mergeCell ref="I10:J11"/>
    <mergeCell ref="C12:C13"/>
    <mergeCell ref="I12:J13"/>
    <mergeCell ref="C14:C15"/>
    <mergeCell ref="I14:J15"/>
    <mergeCell ref="C17:C18"/>
    <mergeCell ref="C19:C20"/>
    <mergeCell ref="C21:C22"/>
    <mergeCell ref="C23:C24"/>
    <mergeCell ref="C25:C26"/>
    <mergeCell ref="C27:C28"/>
    <mergeCell ref="C30:D30"/>
    <mergeCell ref="E30:I30"/>
    <mergeCell ref="E32:I32"/>
    <mergeCell ref="E33:I33"/>
  </mergeCells>
  <printOptions headings="0" gridLines="0" horizontalCentered="0" verticalCentered="0"/>
  <pageMargins left="0.70833333333333315" right="0.35416666666666702" top="0.35416666666666702" bottom="0.31527777777777799" header="0.51181102362204689" footer="0.51181102362204689"/>
  <pageSetup paperSize="9" scale="75" fitToWidth="1" fitToHeight="1" pageOrder="downThenOver" orientation="landscape" usePrinterDefaults="1" blackAndWhite="0" draft="0" cellComments="none" useFirstPageNumber="0" errors="displayed" horizontalDpi="300" verticalDpi="300" copies="1"/>
  <headerFooter/>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0"/>
  </sheetPr>
  <sheetViews>
    <sheetView showFormulas="0" showGridLines="1" showRowColHeaders="1" showZeros="1" rightToLeft="0" view="normal" topLeftCell="A1" zoomScale="100" workbookViewId="0">
      <selection activeCell="A1" activeCellId="0" sqref="A1"/>
    </sheetView>
  </sheetViews>
  <sheetFormatPr defaultColWidth="10.6796875" defaultRowHeight="15" customHeight="1"/>
  <cols>
    <col customWidth="1" min="3" max="3" style="0" width="17.289999999999999"/>
    <col customWidth="1" min="4" max="4" style="0" width="16"/>
    <col customWidth="1" min="5" max="5" style="0" width="6.71"/>
    <col customWidth="1" min="6" max="6" style="0" width="19"/>
    <col customWidth="1" min="7" max="7" style="0" width="6.1399999999999997"/>
    <col customWidth="1" min="8" max="8" style="0" width="12.710000000000001"/>
  </cols>
  <sheetData>
    <row r="1" ht="15"/>
    <row r="2" ht="21.75" customHeight="1">
      <c r="A2" s="383" t="s">
        <v>223</v>
      </c>
      <c r="B2" s="383"/>
      <c r="C2" s="383"/>
      <c r="D2" s="384" t="s">
        <v>224</v>
      </c>
      <c r="E2" s="384" t="s">
        <v>225</v>
      </c>
      <c r="F2" s="384" t="s">
        <v>226</v>
      </c>
      <c r="G2" s="384" t="s">
        <v>225</v>
      </c>
      <c r="H2" s="385" t="s">
        <v>158</v>
      </c>
      <c r="I2" s="386" t="s">
        <v>227</v>
      </c>
      <c r="J2" s="386"/>
      <c r="K2" s="386"/>
    </row>
    <row r="3" ht="15">
      <c r="A3" s="387" t="s">
        <v>228</v>
      </c>
      <c r="B3" s="387"/>
      <c r="C3" s="387"/>
      <c r="D3" s="388">
        <v>1643.9100000000001</v>
      </c>
      <c r="E3" s="389" t="s">
        <v>229</v>
      </c>
      <c r="F3" s="388">
        <v>1643.9100000000001</v>
      </c>
      <c r="G3" s="389" t="s">
        <v>229</v>
      </c>
      <c r="H3" s="390">
        <v>1</v>
      </c>
      <c r="I3" s="386"/>
      <c r="J3" s="386"/>
      <c r="K3" s="386"/>
    </row>
    <row r="4" ht="15">
      <c r="A4" s="391" t="s">
        <v>230</v>
      </c>
      <c r="B4" s="391"/>
      <c r="C4" s="391"/>
      <c r="D4" s="392">
        <v>747.72000000000003</v>
      </c>
      <c r="E4" s="393" t="s">
        <v>229</v>
      </c>
      <c r="F4" s="394">
        <v>876</v>
      </c>
      <c r="G4" s="393" t="s">
        <v>229</v>
      </c>
      <c r="H4" s="395">
        <v>1</v>
      </c>
      <c r="I4" s="386"/>
      <c r="J4" s="386"/>
      <c r="K4" s="386"/>
    </row>
    <row r="5" ht="15">
      <c r="A5" s="396" t="s">
        <v>231</v>
      </c>
      <c r="B5" s="392"/>
      <c r="C5" s="392" t="s">
        <v>232</v>
      </c>
      <c r="D5" s="394">
        <v>0</v>
      </c>
      <c r="E5" s="393" t="s">
        <v>229</v>
      </c>
      <c r="F5" s="394">
        <f>370/4</f>
        <v>92.5</v>
      </c>
      <c r="G5" s="393" t="s">
        <v>229</v>
      </c>
      <c r="H5" s="395">
        <v>0.25</v>
      </c>
      <c r="I5" s="386"/>
      <c r="J5" s="386"/>
      <c r="K5" s="386"/>
    </row>
    <row r="6" ht="34.5" customHeight="1">
      <c r="A6" s="391" t="s">
        <v>233</v>
      </c>
      <c r="B6" s="391"/>
      <c r="C6" s="391"/>
      <c r="D6" s="394">
        <v>0</v>
      </c>
      <c r="E6" s="393" t="s">
        <v>229</v>
      </c>
      <c r="F6" s="397" t="s">
        <v>234</v>
      </c>
      <c r="G6" s="397"/>
      <c r="H6" s="397"/>
      <c r="I6" s="386"/>
      <c r="J6" s="386"/>
      <c r="K6" s="386"/>
    </row>
    <row r="7" ht="24.75" customHeight="1">
      <c r="A7" s="398" t="s">
        <v>235</v>
      </c>
      <c r="B7" s="398"/>
      <c r="C7" s="392" t="s">
        <v>236</v>
      </c>
      <c r="D7" s="399">
        <v>4419.3999999999996</v>
      </c>
      <c r="E7" s="393" t="s">
        <v>229</v>
      </c>
      <c r="F7" s="394">
        <v>4900</v>
      </c>
      <c r="G7" s="393" t="s">
        <v>229</v>
      </c>
      <c r="H7" s="395">
        <v>1</v>
      </c>
      <c r="I7" s="400" t="s">
        <v>237</v>
      </c>
      <c r="J7" s="400"/>
      <c r="K7" s="400"/>
    </row>
    <row r="8" ht="24.75" customHeight="1">
      <c r="A8" s="398"/>
      <c r="B8" s="398"/>
      <c r="C8" s="401" t="s">
        <v>238</v>
      </c>
      <c r="D8" s="399"/>
      <c r="E8" s="402" t="s">
        <v>229</v>
      </c>
      <c r="F8" s="403">
        <v>1120</v>
      </c>
      <c r="G8" s="402" t="s">
        <v>229</v>
      </c>
      <c r="H8" s="404">
        <v>0.5</v>
      </c>
      <c r="I8" s="400"/>
      <c r="J8" s="400"/>
      <c r="K8" s="400"/>
    </row>
    <row r="9" ht="24.75" customHeight="1">
      <c r="A9" s="398" t="s">
        <v>239</v>
      </c>
      <c r="B9" s="398"/>
      <c r="C9" s="392" t="s">
        <v>236</v>
      </c>
      <c r="D9" s="399">
        <v>131.83000000000001</v>
      </c>
      <c r="E9" s="393" t="s">
        <v>229</v>
      </c>
      <c r="F9" s="394">
        <v>191</v>
      </c>
      <c r="G9" s="393" t="s">
        <v>229</v>
      </c>
      <c r="H9" s="395">
        <v>1</v>
      </c>
      <c r="I9" s="405" t="s">
        <v>240</v>
      </c>
      <c r="J9" s="405"/>
      <c r="K9" s="405"/>
    </row>
    <row r="10" ht="24.75" customHeight="1">
      <c r="A10" s="398"/>
      <c r="B10" s="398"/>
      <c r="C10" s="401" t="s">
        <v>241</v>
      </c>
      <c r="D10" s="399"/>
      <c r="E10" s="393" t="s">
        <v>229</v>
      </c>
      <c r="F10" s="394">
        <v>85</v>
      </c>
      <c r="G10" s="393" t="s">
        <v>229</v>
      </c>
      <c r="H10" s="404">
        <v>0.25</v>
      </c>
      <c r="I10" s="405"/>
      <c r="J10" s="405"/>
      <c r="K10" s="405"/>
    </row>
    <row r="11" ht="24.75" customHeight="1">
      <c r="A11" s="406" t="s">
        <v>242</v>
      </c>
      <c r="B11" s="406"/>
      <c r="C11" s="406"/>
      <c r="D11" s="407">
        <v>30.489999999999998</v>
      </c>
      <c r="E11" s="408" t="s">
        <v>229</v>
      </c>
      <c r="F11" s="407">
        <v>90</v>
      </c>
      <c r="G11" s="408" t="s">
        <v>229</v>
      </c>
      <c r="H11" s="409">
        <v>1</v>
      </c>
      <c r="I11" s="405"/>
      <c r="J11" s="405"/>
      <c r="K11" s="405"/>
    </row>
    <row r="12" ht="15">
      <c r="A12" s="410" t="s">
        <v>243</v>
      </c>
      <c r="B12" s="410"/>
      <c r="C12" s="410"/>
      <c r="D12" s="411">
        <f>SUM(D3:D11)</f>
        <v>6973.3500000000004</v>
      </c>
      <c r="E12" s="412" t="s">
        <v>229</v>
      </c>
      <c r="F12" s="411">
        <f>SUM(F7:F11)+F3+F4+F5</f>
        <v>8998.4099999999999</v>
      </c>
      <c r="G12" s="412" t="s">
        <v>229</v>
      </c>
      <c r="H12" s="413"/>
      <c r="I12" s="405"/>
      <c r="J12" s="405"/>
      <c r="K12" s="405"/>
    </row>
    <row r="13" ht="15">
      <c r="E13" s="414"/>
      <c r="G13" s="414"/>
    </row>
    <row r="14" ht="15">
      <c r="E14" s="414"/>
      <c r="G14" s="414"/>
    </row>
    <row r="15" ht="15">
      <c r="E15" s="414"/>
      <c r="G15" s="414"/>
    </row>
    <row r="16" ht="15">
      <c r="E16" s="414"/>
      <c r="G16" s="414"/>
    </row>
    <row r="17" ht="15">
      <c r="E17" s="414"/>
      <c r="G17" s="414"/>
    </row>
    <row r="18" ht="15">
      <c r="E18" s="414"/>
      <c r="G18" s="414"/>
    </row>
    <row r="19" ht="15">
      <c r="E19" s="414"/>
      <c r="G19" s="414"/>
    </row>
    <row r="20" ht="15">
      <c r="E20" s="414"/>
      <c r="G20" s="414"/>
    </row>
    <row r="21" ht="15">
      <c r="E21" s="414"/>
      <c r="G21" s="414"/>
    </row>
    <row r="22" ht="15">
      <c r="E22" s="414"/>
      <c r="G22" s="414"/>
    </row>
    <row r="23" ht="15">
      <c r="G23" s="414"/>
    </row>
  </sheetData>
  <mergeCells count="14">
    <mergeCell ref="A2:C2"/>
    <mergeCell ref="I2:K6"/>
    <mergeCell ref="A3:C3"/>
    <mergeCell ref="A4:C4"/>
    <mergeCell ref="A6:C6"/>
    <mergeCell ref="F6:H6"/>
    <mergeCell ref="A7:B8"/>
    <mergeCell ref="D7:D8"/>
    <mergeCell ref="I7:K8"/>
    <mergeCell ref="A9:B10"/>
    <mergeCell ref="D9:D10"/>
    <mergeCell ref="I9:K12"/>
    <mergeCell ref="A11:C11"/>
    <mergeCell ref="A12:C12"/>
  </mergeCells>
  <printOptions headings="0" gridLines="0" horizontalCentered="0" verticalCentered="0"/>
  <pageMargins left="0.69999999999999996" right="0.69999999999999996" top="0.75" bottom="0.75" header="0.51181102362204689" footer="0.51181102362204689"/>
  <pageSetup paperSize="9" scale="90" fitToWidth="1" fitToHeight="1" pageOrder="downThenOver" orientation="portrait" usePrinterDefaults="1" blackAndWhite="0" draft="0" cellComments="none" useFirstPageNumber="0" errors="displayed" horizontalDpi="300" verticalDpi="300" copies="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0"/>
  </sheetPr>
  <sheetViews>
    <sheetView showFormulas="0" showGridLines="1" showRowColHeaders="1" showZeros="1" rightToLeft="0" view="normal" topLeftCell="A1" zoomScale="100" workbookViewId="0">
      <selection activeCell="A1" activeCellId="0" sqref="A1"/>
    </sheetView>
  </sheetViews>
  <sheetFormatPr defaultColWidth="10.6796875" defaultRowHeight="18.75" customHeight="1"/>
  <cols>
    <col customWidth="1" min="1" max="1" style="21" width="15.57"/>
    <col customWidth="1" min="2" max="2" style="21" width="22"/>
    <col customWidth="1" min="3" max="3" style="21" width="23.859999999999999"/>
    <col customWidth="1" min="4" max="4" style="21" width="16.289999999999999"/>
    <col customWidth="1" min="5" max="5" style="323" width="14.710000000000001"/>
    <col customWidth="1" min="6" max="6" style="323" width="4.71"/>
    <col customWidth="1" min="7" max="7" style="324" width="23"/>
    <col customWidth="1" min="8" max="8" style="21" width="9.4199999999999999"/>
    <col customWidth="1" min="9" max="9" style="325" width="16.43"/>
    <col customWidth="1" min="10" max="257" style="21" width="11.43"/>
  </cols>
  <sheetData>
    <row r="1" ht="71.25" customHeight="1">
      <c r="A1" s="415" t="s">
        <v>244</v>
      </c>
      <c r="F1" s="416"/>
      <c r="G1" s="416"/>
      <c r="H1" s="416"/>
      <c r="I1" s="416"/>
    </row>
    <row r="2" ht="46.5" customHeight="1">
      <c r="A2" s="417" t="s">
        <v>245</v>
      </c>
      <c r="B2" s="417"/>
      <c r="D2" s="418" t="s">
        <v>246</v>
      </c>
      <c r="E2" s="419"/>
      <c r="F2" s="419"/>
      <c r="G2" s="419"/>
      <c r="H2" s="420" t="s">
        <v>247</v>
      </c>
      <c r="I2" s="420"/>
    </row>
    <row r="3" ht="32.25" customHeight="1">
      <c r="A3" s="417"/>
      <c r="B3" s="417"/>
      <c r="C3" s="358" t="s">
        <v>202</v>
      </c>
      <c r="D3" s="421">
        <f>100%-(D5+D7+D9+D11+D13)</f>
        <v>0.57999999999999996</v>
      </c>
      <c r="E3" s="422" t="s">
        <v>203</v>
      </c>
      <c r="F3" s="423">
        <v>0.59999999999999998</v>
      </c>
      <c r="G3" s="424" t="e">
        <f>D4*F3</f>
        <v>#VALUE!</v>
      </c>
      <c r="H3" s="425"/>
      <c r="I3" s="425"/>
    </row>
    <row r="4" ht="32.25" customHeight="1">
      <c r="A4" s="417"/>
      <c r="B4" s="417"/>
      <c r="C4" s="358"/>
      <c r="D4" s="426" t="e">
        <f>B9*D3</f>
        <v>#VALUE!</v>
      </c>
      <c r="E4" s="427" t="s">
        <v>248</v>
      </c>
      <c r="F4" s="428">
        <v>0.40000000000000002</v>
      </c>
      <c r="G4" s="429" t="e">
        <f>D4*F4</f>
        <v>#VALUE!</v>
      </c>
      <c r="H4" s="430" t="s">
        <v>249</v>
      </c>
      <c r="I4" s="431" t="e">
        <f>G4+(G4*25%)</f>
        <v>#VALUE!</v>
      </c>
    </row>
    <row r="5" ht="32.25" customHeight="1">
      <c r="A5" s="417"/>
      <c r="B5" s="417"/>
      <c r="C5" s="358" t="s">
        <v>206</v>
      </c>
      <c r="D5" s="432">
        <v>0.20000000000000001</v>
      </c>
      <c r="E5" s="422" t="s">
        <v>203</v>
      </c>
      <c r="F5" s="423">
        <v>0.59999999999999998</v>
      </c>
      <c r="G5" s="424" t="e">
        <f>D6*F5</f>
        <v>#VALUE!</v>
      </c>
      <c r="H5" s="433"/>
      <c r="I5" s="433"/>
    </row>
    <row r="6" ht="32.25" customHeight="1">
      <c r="A6" s="417"/>
      <c r="B6" s="417"/>
      <c r="C6" s="358"/>
      <c r="D6" s="426" t="e">
        <f>$B$9*D5</f>
        <v>#VALUE!</v>
      </c>
      <c r="E6" s="427" t="s">
        <v>248</v>
      </c>
      <c r="F6" s="428">
        <v>0.40000000000000002</v>
      </c>
      <c r="G6" s="429" t="e">
        <f>D6*F6</f>
        <v>#VALUE!</v>
      </c>
      <c r="H6" s="430" t="s">
        <v>249</v>
      </c>
      <c r="I6" s="431" t="e">
        <f>G6+(G6*25%)</f>
        <v>#VALUE!</v>
      </c>
    </row>
    <row r="7" ht="32.25" customHeight="1">
      <c r="A7" s="417"/>
      <c r="B7" s="417"/>
      <c r="C7" s="358" t="s">
        <v>208</v>
      </c>
      <c r="D7" s="432">
        <v>7.0000000000000007e-002</v>
      </c>
      <c r="E7" s="422" t="s">
        <v>203</v>
      </c>
      <c r="F7" s="423">
        <v>0.59999999999999998</v>
      </c>
      <c r="G7" s="424" t="e">
        <f>D8*F7</f>
        <v>#VALUE!</v>
      </c>
      <c r="H7" s="433"/>
      <c r="I7" s="433"/>
    </row>
    <row r="8" ht="32.25" customHeight="1">
      <c r="A8" s="434" t="s">
        <v>214</v>
      </c>
      <c r="B8" s="435">
        <v>1</v>
      </c>
      <c r="C8" s="358"/>
      <c r="D8" s="426" t="e">
        <f>$B$9*D7</f>
        <v>#VALUE!</v>
      </c>
      <c r="E8" s="427" t="s">
        <v>248</v>
      </c>
      <c r="F8" s="428">
        <v>0.40000000000000002</v>
      </c>
      <c r="G8" s="429" t="e">
        <f>D8*F8</f>
        <v>#VALUE!</v>
      </c>
      <c r="H8" s="430" t="s">
        <v>249</v>
      </c>
      <c r="I8" s="431" t="e">
        <f>G8+(G8*25%)</f>
        <v>#VALUE!</v>
      </c>
    </row>
    <row r="9" ht="32.25" customHeight="1">
      <c r="A9" s="436" t="s">
        <v>246</v>
      </c>
      <c r="B9" s="437" t="e">
        <f>'aporte 2025 modulos'!#ref!</f>
        <v>#VALUE!</v>
      </c>
      <c r="C9" s="358" t="s">
        <v>210</v>
      </c>
      <c r="D9" s="432">
        <v>5.0000000000000003e-002</v>
      </c>
      <c r="E9" s="422" t="s">
        <v>203</v>
      </c>
      <c r="F9" s="423">
        <v>0.59999999999999998</v>
      </c>
      <c r="G9" s="424" t="e">
        <f>D10*F9</f>
        <v>#VALUE!</v>
      </c>
      <c r="H9" s="433"/>
      <c r="I9" s="433"/>
    </row>
    <row r="10" ht="32.25" customHeight="1">
      <c r="C10" s="358"/>
      <c r="D10" s="426" t="e">
        <f>$B$9*D9</f>
        <v>#VALUE!</v>
      </c>
      <c r="E10" s="427" t="s">
        <v>248</v>
      </c>
      <c r="F10" s="428">
        <v>0.40000000000000002</v>
      </c>
      <c r="G10" s="429" t="e">
        <f>D10*F10</f>
        <v>#VALUE!</v>
      </c>
      <c r="H10" s="430" t="s">
        <v>249</v>
      </c>
      <c r="I10" s="431" t="e">
        <f>G10+(G10*25%)</f>
        <v>#VALUE!</v>
      </c>
      <c r="K10" s="325"/>
    </row>
    <row r="11" ht="32.25" customHeight="1">
      <c r="C11" s="358" t="s">
        <v>218</v>
      </c>
      <c r="D11" s="432">
        <v>7.0000000000000007e-002</v>
      </c>
      <c r="E11" s="422" t="s">
        <v>203</v>
      </c>
      <c r="F11" s="423">
        <v>0.59999999999999998</v>
      </c>
      <c r="G11" s="424" t="e">
        <f>D12*F11</f>
        <v>#VALUE!</v>
      </c>
      <c r="H11" s="433"/>
      <c r="I11" s="433"/>
    </row>
    <row r="12" ht="32.25" customHeight="1">
      <c r="B12" s="438"/>
      <c r="C12" s="358"/>
      <c r="D12" s="426" t="e">
        <f>$B$9*D11</f>
        <v>#VALUE!</v>
      </c>
      <c r="E12" s="427" t="s">
        <v>248</v>
      </c>
      <c r="F12" s="428">
        <v>0.40000000000000002</v>
      </c>
      <c r="G12" s="429" t="e">
        <f>D12*F12</f>
        <v>#VALUE!</v>
      </c>
      <c r="H12" s="430" t="s">
        <v>249</v>
      </c>
      <c r="I12" s="431" t="e">
        <f>G12+(G12*25%)</f>
        <v>#VALUE!</v>
      </c>
    </row>
    <row r="13" ht="32.25" customHeight="1">
      <c r="C13" s="358" t="s">
        <v>212</v>
      </c>
      <c r="D13" s="432">
        <v>2.9999999999999999e-002</v>
      </c>
      <c r="E13" s="422" t="s">
        <v>203</v>
      </c>
      <c r="F13" s="423">
        <v>0.59999999999999998</v>
      </c>
      <c r="G13" s="424" t="e">
        <f>D14*F13</f>
        <v>#VALUE!</v>
      </c>
      <c r="H13" s="433"/>
      <c r="I13" s="433"/>
    </row>
    <row r="14" ht="32.25" customHeight="1">
      <c r="C14" s="358"/>
      <c r="D14" s="426" t="e">
        <f>$B$9*D13</f>
        <v>#VALUE!</v>
      </c>
      <c r="E14" s="427" t="s">
        <v>248</v>
      </c>
      <c r="F14" s="428">
        <v>0.40000000000000002</v>
      </c>
      <c r="G14" s="429" t="e">
        <f>D14*F14</f>
        <v>#VALUE!</v>
      </c>
      <c r="H14" s="430" t="s">
        <v>249</v>
      </c>
      <c r="I14" s="431" t="e">
        <f>G14+(G14*25%)</f>
        <v>#VALUE!</v>
      </c>
    </row>
    <row r="15" ht="62.25" hidden="1" customHeight="1">
      <c r="A15" s="439" t="s">
        <v>213</v>
      </c>
    </row>
    <row r="16" ht="32.25" hidden="1" customHeight="1">
      <c r="C16" s="358" t="s">
        <v>202</v>
      </c>
      <c r="D16" s="359">
        <f>100%-(D18+D20+D22+D24+D26)</f>
        <v>0.56999999999999995</v>
      </c>
      <c r="I16" s="21"/>
    </row>
    <row r="17" ht="32.25" hidden="1" customHeight="1">
      <c r="C17" s="358"/>
      <c r="D17" s="360" t="e">
        <f>(B22+B23+B24)*D16</f>
        <v>#VALUE!</v>
      </c>
      <c r="I17" s="21"/>
    </row>
    <row r="18" ht="32.25" hidden="1" customHeight="1">
      <c r="C18" s="358" t="s">
        <v>206</v>
      </c>
      <c r="D18" s="359">
        <v>0.20000000000000001</v>
      </c>
      <c r="I18" s="21"/>
    </row>
    <row r="19" ht="32.25" hidden="1" customHeight="1">
      <c r="C19" s="358"/>
      <c r="D19" s="360" t="e">
        <f>$B$9*D18</f>
        <v>#VALUE!</v>
      </c>
      <c r="I19" s="21"/>
    </row>
    <row r="20" ht="32.25" hidden="1" customHeight="1">
      <c r="A20" s="440"/>
      <c r="B20" s="441"/>
      <c r="C20" s="358" t="s">
        <v>208</v>
      </c>
      <c r="D20" s="359">
        <v>7.0000000000000007e-002</v>
      </c>
      <c r="I20" s="21"/>
    </row>
    <row r="21" ht="32.25" hidden="1" customHeight="1">
      <c r="A21" s="442" t="s">
        <v>214</v>
      </c>
      <c r="B21" s="443">
        <v>1</v>
      </c>
      <c r="C21" s="358"/>
      <c r="D21" s="360" t="e">
        <f>$B$9*D20</f>
        <v>#VALUE!</v>
      </c>
      <c r="I21" s="21"/>
    </row>
    <row r="22" ht="32.25" hidden="1" customHeight="1">
      <c r="A22" s="444" t="s">
        <v>215</v>
      </c>
      <c r="B22" s="445">
        <f>'APORTE 2026 MODULOS'!C53</f>
        <v>0</v>
      </c>
      <c r="C22" s="358" t="s">
        <v>210</v>
      </c>
      <c r="D22" s="359">
        <v>5.0000000000000003e-002</v>
      </c>
      <c r="I22" s="21"/>
    </row>
    <row r="23" ht="32.25" hidden="1" customHeight="1">
      <c r="A23" s="446" t="s">
        <v>216</v>
      </c>
      <c r="B23" s="447" t="e">
        <f t="shared" ref="B23:B24" si="35">'aporte 2025 modulos'!#ref!</f>
        <v>#VALUE!</v>
      </c>
      <c r="C23" s="358"/>
      <c r="D23" s="360" t="e">
        <f>$B$9*D22</f>
        <v>#VALUE!</v>
      </c>
      <c r="I23" s="21"/>
    </row>
    <row r="24" ht="32.25" hidden="1" customHeight="1">
      <c r="A24" s="446" t="s">
        <v>217</v>
      </c>
      <c r="B24" s="447" t="e">
        <f t="shared" si="35"/>
        <v>#VALUE!</v>
      </c>
      <c r="C24" s="358" t="s">
        <v>218</v>
      </c>
      <c r="D24" s="359">
        <v>8.0000000000000002e-002</v>
      </c>
      <c r="I24" s="21"/>
    </row>
    <row r="25" ht="32.25" hidden="1" customHeight="1">
      <c r="B25" s="438"/>
      <c r="C25" s="358"/>
      <c r="D25" s="360" t="e">
        <f>$B$9*D24</f>
        <v>#VALUE!</v>
      </c>
      <c r="I25" s="21"/>
    </row>
    <row r="26" ht="32.25" hidden="1" customHeight="1">
      <c r="C26" s="358" t="s">
        <v>212</v>
      </c>
      <c r="D26" s="359">
        <v>2.9999999999999999e-002</v>
      </c>
      <c r="I26" s="21"/>
    </row>
    <row r="27" ht="32.25" hidden="1" customHeight="1">
      <c r="C27" s="358"/>
      <c r="D27" s="360" t="e">
        <f>$B$9*D26</f>
        <v>#VALUE!</v>
      </c>
      <c r="I27" s="21"/>
    </row>
    <row r="28" ht="18.75"/>
    <row r="29" ht="46.5" customHeight="1">
      <c r="C29" s="448" t="s">
        <v>220</v>
      </c>
      <c r="D29" s="448"/>
      <c r="E29" s="449">
        <v>0</v>
      </c>
      <c r="F29" s="449"/>
      <c r="G29" s="449"/>
      <c r="H29" s="449"/>
      <c r="I29" s="449"/>
    </row>
    <row r="30" ht="18.75"/>
    <row r="31" ht="30.75" customHeight="1">
      <c r="E31" s="450" t="s">
        <v>221</v>
      </c>
      <c r="F31" s="450"/>
      <c r="G31" s="450"/>
      <c r="H31" s="450"/>
      <c r="I31" s="450"/>
    </row>
    <row r="32" ht="38.25" customHeight="1">
      <c r="E32" s="451" t="s">
        <v>222</v>
      </c>
      <c r="F32" s="451"/>
      <c r="G32" s="451"/>
      <c r="H32" s="451"/>
      <c r="I32" s="451"/>
    </row>
  </sheetData>
  <mergeCells count="26">
    <mergeCell ref="F1:I1"/>
    <mergeCell ref="A2:B7"/>
    <mergeCell ref="E2:G2"/>
    <mergeCell ref="H2:I2"/>
    <mergeCell ref="C3:C4"/>
    <mergeCell ref="H3:I3"/>
    <mergeCell ref="C5:C6"/>
    <mergeCell ref="H5:I5"/>
    <mergeCell ref="C7:C8"/>
    <mergeCell ref="H7:I7"/>
    <mergeCell ref="C9:C10"/>
    <mergeCell ref="H9:I9"/>
    <mergeCell ref="C11:C12"/>
    <mergeCell ref="H11:I11"/>
    <mergeCell ref="C13:C14"/>
    <mergeCell ref="H13:I13"/>
    <mergeCell ref="C16:C17"/>
    <mergeCell ref="C18:C19"/>
    <mergeCell ref="C20:C21"/>
    <mergeCell ref="C22:C23"/>
    <mergeCell ref="C24:C25"/>
    <mergeCell ref="C26:C27"/>
    <mergeCell ref="C29:D29"/>
    <mergeCell ref="E29:I29"/>
    <mergeCell ref="E31:I31"/>
    <mergeCell ref="E32:I32"/>
  </mergeCells>
  <printOptions headings="0" gridLines="0" horizontalCentered="0" verticalCentered="0"/>
  <pageMargins left="0.69999999999999996" right="0.69999999999999996" top="0.75" bottom="0.75"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drawing r:id="rId1"/>
</worksheet>
</file>

<file path=docProps/app.xml><?xml version="1.0" encoding="utf-8"?>
<Properties xmlns="http://schemas.openxmlformats.org/officeDocument/2006/extended-properties" xmlns:vt="http://schemas.openxmlformats.org/officeDocument/2006/docPropsVTypes">
  <Template/>
  <Application>ONLYOFFICE/9.4.0.129</Application>
  <HeadingPairs>
    <vt:vector size="0" baseType="variant"/>
  </HeadingPairs>
  <TitlesOfParts>
    <vt:vector size="0" baseType="lpst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Gerardo Aromí</dc:creator>
  <dc:description/>
  <dc:language>es-AR</dc:language>
  <cp:revision>3</cp:revision>
  <dcterms:created xsi:type="dcterms:W3CDTF">2014-10-16T10:59:00Z</dcterms:created>
  <dcterms:modified xsi:type="dcterms:W3CDTF">2026-08-18T12:32:08Z</dcterms:modified>
  <cp:version>1048576</cp:version>
</cp:coreProperties>
</file>