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Tutorial" sheetId="1" r:id="rId1"/>
    <sheet name="Monto de Obra" sheetId="2" r:id="rId2"/>
    <sheet name="Honorarios" sheetId="3" r:id="rId3"/>
    <sheet name="Anexo Desgloce" sheetId="4" state="hidden" r:id="rId4"/>
    <sheet name="Hoja2" sheetId="5" state="hidden" r:id="rId5"/>
    <sheet name="Hoja1" sheetId="6" state="hidden" r:id="rId6"/>
  </sheets>
  <definedNames>
    <definedName name="_xlnm.Print_Area" localSheetId="3">'Anexo Desgloce'!$A$1:$J$33</definedName>
    <definedName name="Z_EE86F049_DD84_4260_B1D5_1E9CC39A9B48_.wvu.Cols" localSheetId="3" hidden="1">'Anexo Desgloce'!$F:$F</definedName>
    <definedName name="Z_EE86F049_DD84_4260_B1D5_1E9CC39A9B48_.wvu.Cols" localSheetId="2" hidden="1">'Honorarios'!$K:$K</definedName>
    <definedName name="Z_EE86F049_DD84_4260_B1D5_1E9CC39A9B48_.wvu.Cols" localSheetId="1" hidden="1">'Monto de Obra'!$A:$A</definedName>
    <definedName name="Z_EE86F049_DD84_4260_B1D5_1E9CC39A9B48_.wvu.Cols" localSheetId="0" hidden="1">'Tutorial'!$A:$A</definedName>
    <definedName name="Z_EE86F049_DD84_4260_B1D5_1E9CC39A9B48_.wvu.PrintArea" localSheetId="3" hidden="1">'Anexo Desgloce'!$A$1:$J$33</definedName>
    <definedName name="Z_EE86F049_DD84_4260_B1D5_1E9CC39A9B48_.wvu.Rows" localSheetId="3" hidden="1">'Anexo Desgloce'!$16:$28</definedName>
    <definedName name="Z_EE86F049_DD84_4260_B1D5_1E9CC39A9B48_.wvu.Rows" localSheetId="5" hidden="1">'Hoja1'!$15:$27</definedName>
  </definedNames>
  <calcPr fullCalcOnLoad="1"/>
</workbook>
</file>

<file path=xl/comments4.xml><?xml version="1.0" encoding="utf-8"?>
<comments xmlns="http://schemas.openxmlformats.org/spreadsheetml/2006/main">
  <authors>
    <author>Ver?nica Moreno</author>
  </authors>
  <commentList>
    <comment ref="D4" authorId="0">
      <text>
        <r>
          <rPr>
            <b/>
            <sz val="9"/>
            <rFont val="Tahoma"/>
            <family val="2"/>
          </rPr>
          <t>su incidencia depende de los demas items</t>
        </r>
        <r>
          <rPr>
            <sz val="9"/>
            <rFont val="Tahoma"/>
            <family val="2"/>
          </rPr>
          <t xml:space="preserve">
</t>
        </r>
      </text>
    </comment>
    <comment ref="D6" authorId="0">
      <text>
        <r>
          <rPr>
            <b/>
            <sz val="9"/>
            <rFont val="Tahoma"/>
            <family val="2"/>
          </rPr>
          <t>su incidencia es entre un 15% y un 30%</t>
        </r>
      </text>
    </comment>
    <comment ref="D8" authorId="0">
      <text>
        <r>
          <rPr>
            <b/>
            <sz val="9"/>
            <rFont val="Tahoma"/>
            <family val="2"/>
          </rPr>
          <t>su incidencia es entre un 5% y un 15%</t>
        </r>
      </text>
    </comment>
    <comment ref="D10" authorId="0">
      <text>
        <r>
          <rPr>
            <b/>
            <sz val="9"/>
            <rFont val="Tahoma"/>
            <family val="2"/>
          </rPr>
          <t>su incidencia es entre un 3% y un 10%</t>
        </r>
      </text>
    </comment>
    <comment ref="D12" authorId="0">
      <text>
        <r>
          <rPr>
            <b/>
            <sz val="9"/>
            <rFont val="Tahoma"/>
            <family val="2"/>
          </rPr>
          <t>su incidencia es entre un 1% y un 7%</t>
        </r>
      </text>
    </comment>
    <comment ref="D14" authorId="0">
      <text>
        <r>
          <rPr>
            <b/>
            <sz val="9"/>
            <rFont val="Tahoma"/>
            <family val="2"/>
          </rPr>
          <t>su incidencia es entre un 1% y un 7%</t>
        </r>
      </text>
    </comment>
  </commentList>
</comments>
</file>

<file path=xl/sharedStrings.xml><?xml version="1.0" encoding="utf-8"?>
<sst xmlns="http://schemas.openxmlformats.org/spreadsheetml/2006/main" count="380" uniqueCount="252">
  <si>
    <t xml:space="preserve">Prefabricadas de madera u otros materiales con terminación buena   </t>
  </si>
  <si>
    <t>Galerías comerciales en un solo nivel</t>
  </si>
  <si>
    <t>Galerías comerciales en varios niveles</t>
  </si>
  <si>
    <t>CATEGORÍA DE DEPARTAMENTO CONSTRUCCIONES - INDICES INDICATIVOS</t>
  </si>
  <si>
    <t>Deposito  con cerramiento de mampostería en varias plantas</t>
  </si>
  <si>
    <t xml:space="preserve">Valor Testigo: </t>
  </si>
  <si>
    <t>Monto de Obra</t>
  </si>
  <si>
    <t>HONORARIOS</t>
  </si>
  <si>
    <t>APORTE 5 %</t>
  </si>
  <si>
    <t>HASTA</t>
  </si>
  <si>
    <t>ENTRE</t>
  </si>
  <si>
    <t>MAYOR QUE</t>
  </si>
  <si>
    <t>CATEGORIA DE OBRAS POR USOS</t>
  </si>
  <si>
    <t>VALOR</t>
  </si>
  <si>
    <t>M2</t>
  </si>
  <si>
    <t xml:space="preserve">            CONFECCION DE PLANO</t>
  </si>
  <si>
    <t>Art. 57 a-b</t>
  </si>
  <si>
    <t>Art. 57 a</t>
  </si>
  <si>
    <t>Ref.</t>
  </si>
  <si>
    <t>Coef.</t>
  </si>
  <si>
    <t>Hospitales - sanatorios  con internación  (alta complejidad)</t>
  </si>
  <si>
    <t>Hasta</t>
  </si>
  <si>
    <t>Entre</t>
  </si>
  <si>
    <t>Mayor que</t>
  </si>
  <si>
    <t>MONTO DE OBRA TOTAL</t>
  </si>
  <si>
    <t>MONTO DE LA OBRA TOTAL</t>
  </si>
  <si>
    <t>Art. 72º</t>
  </si>
  <si>
    <t>ARQUITECTURA</t>
  </si>
  <si>
    <t>PROYECTO</t>
  </si>
  <si>
    <t xml:space="preserve">DIRECCION </t>
  </si>
  <si>
    <t>+ 25%</t>
  </si>
  <si>
    <t>ESTRUCTURA</t>
  </si>
  <si>
    <t>INSTALACIONES ELECTRICAS</t>
  </si>
  <si>
    <t>PROYECTO Y DIRECCION</t>
  </si>
  <si>
    <t>INSTALACIONES SANITARIAS</t>
  </si>
  <si>
    <t>INSTALACIONES CLOACALES Y DESAGÜE PLUVIAL</t>
  </si>
  <si>
    <t>INSTALACION DE GAS</t>
  </si>
  <si>
    <t>REPRESENTACION TECNICA</t>
  </si>
  <si>
    <t>CONFECCION DE PLANO</t>
  </si>
  <si>
    <t>RELEVAMIENTO</t>
  </si>
  <si>
    <t>DESGLOCE DE  HONORARIOS PARA TAREA PROYECTO Y DIRECCION</t>
  </si>
  <si>
    <t>DESGLOCE DE  HONORARIOS PARA TAREA REPRESENTACION TECNICA - CONFECCION DE PLANO - RELEVAMIENTO</t>
  </si>
  <si>
    <t>SUMATORIA DE TAREAS</t>
  </si>
  <si>
    <r>
      <t xml:space="preserve">escriba = seleccione la </t>
    </r>
    <r>
      <rPr>
        <u val="single"/>
        <sz val="10"/>
        <color indexed="8"/>
        <rFont val="Calibri"/>
        <family val="2"/>
      </rPr>
      <t>casilla</t>
    </r>
    <r>
      <rPr>
        <sz val="10"/>
        <color indexed="8"/>
        <rFont val="Calibri"/>
        <family val="2"/>
      </rPr>
      <t xml:space="preserve"> del honorario según la tarea correspondiente + si hubiere mas de una tarea luego </t>
    </r>
    <r>
      <rPr>
        <b/>
        <sz val="10"/>
        <color indexed="8"/>
        <rFont val="Calibri"/>
        <family val="2"/>
      </rPr>
      <t>Enter</t>
    </r>
  </si>
  <si>
    <t xml:space="preserve">Coloque la formula de Suma para obtener el total de Honorarios según todas las tareas que realice.  </t>
  </si>
  <si>
    <t>Se toma un porcentaje de incidencia para una obra estandar Vivienda Unifamiliar. Cabe aclarar que la incidencia de los items en cada obra son particulares y deben ser determinados por cada Profesional. Por lo cual esta subdivision es meramente esquematica</t>
  </si>
  <si>
    <t xml:space="preserve">Con ADICIONAL de Direccion de Obra por interpretacion del Proyecto de otro profesional </t>
  </si>
  <si>
    <t>Cocheras con cerramientos de mampostería y techo de Hº Aº en un nivel</t>
  </si>
  <si>
    <t>Cocheras con cerramientos de mampostería y techo de Hº Aº en varios niveles</t>
  </si>
  <si>
    <r>
      <t xml:space="preserve">Usado para tareas de proyectista y Director de Obras para OBRAS NUEVAS  - tener en cuenta que el honorario obtenido  es el </t>
    </r>
    <r>
      <rPr>
        <b/>
        <sz val="11"/>
        <color indexed="8"/>
        <rFont val="Calibri"/>
        <family val="2"/>
      </rPr>
      <t>total</t>
    </r>
    <r>
      <rPr>
        <sz val="11"/>
        <color theme="1"/>
        <rFont val="Calibri"/>
        <family val="2"/>
      </rPr>
      <t xml:space="preserve"> si fuera necesario se deberá subdividir   según las diversas tareas q  correspondan a cada profesional.-</t>
    </r>
  </si>
  <si>
    <t>Art. 112º (obra pública)</t>
  </si>
  <si>
    <t>REPRESENTACIÓN TÉCNICA OBRA PRIVADA</t>
  </si>
  <si>
    <r>
      <t xml:space="preserve">Usado para tareas de REPRESENTANTE TÉCNICO solamente en el caso de obras públicas - tener en cuenta que el honorario obtenido  es el </t>
    </r>
    <r>
      <rPr>
        <b/>
        <sz val="11"/>
        <color indexed="8"/>
        <rFont val="Calibri"/>
        <family val="2"/>
      </rPr>
      <t>total</t>
    </r>
    <r>
      <rPr>
        <sz val="11"/>
        <color theme="1"/>
        <rFont val="Calibri"/>
        <family val="2"/>
      </rPr>
      <t>.</t>
    </r>
  </si>
  <si>
    <r>
      <t xml:space="preserve">Usado para tareas de REPRESENTANTE TÉCNICO solamente en el caso de obras privadas- tener en cuenta que el honorario obtenido  es el </t>
    </r>
    <r>
      <rPr>
        <b/>
        <sz val="11"/>
        <color indexed="8"/>
        <rFont val="Calibri"/>
        <family val="2"/>
      </rPr>
      <t>total</t>
    </r>
    <r>
      <rPr>
        <sz val="11"/>
        <color theme="1"/>
        <rFont val="Calibri"/>
        <family val="2"/>
      </rPr>
      <t>.</t>
    </r>
  </si>
  <si>
    <t>Art. 76º</t>
  </si>
  <si>
    <t xml:space="preserve">   PROYECTO y DIRECCION "obras de refacción"</t>
  </si>
  <si>
    <t xml:space="preserve">   PROYECTO y DIRECCIÓN</t>
  </si>
  <si>
    <t>REPRESENTACIÓN TÉCNICA OBRA PÚBLICA</t>
  </si>
  <si>
    <t>%</t>
  </si>
  <si>
    <t>Geriatricos - Hogares de ancianos o similares</t>
  </si>
  <si>
    <t>Oficinas y/o comercios  hasta  50m2</t>
  </si>
  <si>
    <t>Oficinas y/o comercios  hasta  150m2</t>
  </si>
  <si>
    <t>Oficinas y/o comercios en varias plantas sin escalera mecánica o ascensor</t>
  </si>
  <si>
    <t>Oficinas y/o comercios en varias plantas con escalera mecánica o ascensor</t>
  </si>
  <si>
    <t>Oficinas y/o comercios  más de  150m2</t>
  </si>
  <si>
    <t>Galpones Depósito con cerramiento de chapa</t>
  </si>
  <si>
    <t>Galpones Depósito con cerramiento de mamposteria</t>
  </si>
  <si>
    <t>Viviendas  de mampostería  o similar hasta 60m2 cubiertos</t>
  </si>
  <si>
    <t>Viviendas de mampostería  o similar hasta 150m2 cubiertos</t>
  </si>
  <si>
    <t>Viviendas de mampostería  o similar hasta 250m2 cubiertos</t>
  </si>
  <si>
    <t>Prefabricadas de madera u otros materiales con terminación económica</t>
  </si>
  <si>
    <t xml:space="preserve">PB + 1 piso </t>
  </si>
  <si>
    <t xml:space="preserve">PB + 3 PISOS  -Sin ascensor - </t>
  </si>
  <si>
    <t xml:space="preserve">PB y más de tres pisos - con  ascensor  - </t>
  </si>
  <si>
    <t xml:space="preserve">                                                                                                                                                                                                                                                                                                                                                                                            </t>
  </si>
  <si>
    <t xml:space="preserve">Shopping </t>
  </si>
  <si>
    <t>Tinglados y cobertizos sin cerramientos</t>
  </si>
  <si>
    <t xml:space="preserve">talleres mecánicos,  de chapa y pintura o similares </t>
  </si>
  <si>
    <t xml:space="preserve">Invernaderos para cria de animales </t>
  </si>
  <si>
    <t>Cubles Sociales</t>
  </si>
  <si>
    <t>Cines - teatros</t>
  </si>
  <si>
    <t xml:space="preserve">Anfiteatros </t>
  </si>
  <si>
    <t>Cafes concert - Pub - Pequeños auditorios</t>
  </si>
  <si>
    <t xml:space="preserve">Escuelas - Colegios - Jardines de infantes   hasta 200 m2 </t>
  </si>
  <si>
    <t xml:space="preserve">Escuelas - Colegios - Jardines de infantes más de 200 m2 </t>
  </si>
  <si>
    <t>Colegios Privados</t>
  </si>
  <si>
    <t xml:space="preserve">Imstitutos de enseñanza </t>
  </si>
  <si>
    <t>Universidades - Facultades</t>
  </si>
  <si>
    <t>consultorios más de 50 m2 sin internación</t>
  </si>
  <si>
    <t>consultorios -hasta 50 m2 sin internación</t>
  </si>
  <si>
    <t>Laboratorios de  análisis clínicos</t>
  </si>
  <si>
    <t>Drogerias</t>
  </si>
  <si>
    <t>Dispensarios -C.A.B- -Salas de primeros auxilios</t>
  </si>
  <si>
    <t xml:space="preserve">Financieras - creditos - Seguros - casas de cambio </t>
  </si>
  <si>
    <t xml:space="preserve">Bancos </t>
  </si>
  <si>
    <t xml:space="preserve">Edificios de Administración Privada </t>
  </si>
  <si>
    <t>Complejos penitenciarios</t>
  </si>
  <si>
    <t xml:space="preserve">Pensionado </t>
  </si>
  <si>
    <t>Hospedajes - Hosterias -moteles</t>
  </si>
  <si>
    <t>Iglesias - Templos - Capillas muy  buenas terminaciones y calidad de materiales</t>
  </si>
  <si>
    <t>Nichos (por unidad)</t>
  </si>
  <si>
    <t>Panteones o Bovedas</t>
  </si>
  <si>
    <t xml:space="preserve">Iglesias - Templos - Capillas   terminaciones y calidad de materiales estandar </t>
  </si>
  <si>
    <t>Parquización de espacios exteriores</t>
  </si>
  <si>
    <t>Natatorios cubiertos  (las piletas de natación se computan por separado)</t>
  </si>
  <si>
    <t>Canchas descubiertas sobre cesped o similar</t>
  </si>
  <si>
    <t>Canchas descubiertas con tratamiento de pisos</t>
  </si>
  <si>
    <t>Tribunas de Hº A  o estructuras especiales</t>
  </si>
  <si>
    <t xml:space="preserve">Tribunas  - escenarios - torres de sonido etc  con estructuras metálicas desmontables </t>
  </si>
  <si>
    <t>2. VIVIENDAS MULTIFAMILIARES</t>
  </si>
  <si>
    <t>1. VIVIENDAS UNIFAMILIARES</t>
  </si>
  <si>
    <t>3. COMERCIO</t>
  </si>
  <si>
    <t xml:space="preserve">Estaciones de Omnibus o ferroviarias </t>
  </si>
  <si>
    <t>Estaciones  de servicio sector playa de expendio cubiertas o semicubiertas</t>
  </si>
  <si>
    <t>Superficie libre tratada para diseño urbano descubierto</t>
  </si>
  <si>
    <t xml:space="preserve">Superficie libre tratada para paisajismo </t>
  </si>
  <si>
    <t>Pavimentos  o  solados en playas de estacionamiento - playas de maniobras etc</t>
  </si>
  <si>
    <t xml:space="preserve">Superficie libre tratada para Piscinas o espejos  de agua </t>
  </si>
  <si>
    <t>Cambios de fachadas - Refacciones pequeñas</t>
  </si>
  <si>
    <t>Demoliciones simples de mamposterias y cubiertas metálicas</t>
  </si>
  <si>
    <t>Demoliciones de estructuras de Hº Aº o de estructuras metálicas</t>
  </si>
  <si>
    <t>Casinos</t>
  </si>
  <si>
    <t>5. CULTURA- ESPECTACULO -ESPARCIMIENTO</t>
  </si>
  <si>
    <t>6. EDUCACIÓN</t>
  </si>
  <si>
    <t>7. SALUD</t>
  </si>
  <si>
    <t xml:space="preserve"> 8. ENTIDADES -BANCOS -ADMINISTRACIÓN</t>
  </si>
  <si>
    <t>9. HOTELERIA</t>
  </si>
  <si>
    <t>10. GASTRONOMÍA</t>
  </si>
  <si>
    <t>11. CULTO - ARQUITECTURA  FUNERARIA</t>
  </si>
  <si>
    <t>12. DEPORTE Y RECREACIÓN</t>
  </si>
  <si>
    <t>13. TRANSPORTE -ESTACIONES DE SERVICIO</t>
  </si>
  <si>
    <t>14. SUPERFICIES DESCUBIERTAS TRATADAS -PISCINAS</t>
  </si>
  <si>
    <t>15. REFACCIONES Y DEMOLICIONES</t>
  </si>
  <si>
    <t xml:space="preserve">Cocheras descubiertas  o con estructuras de techos  livianas </t>
  </si>
  <si>
    <t>2. VIVIENDAS MULTIIFAMILIARES</t>
  </si>
  <si>
    <t>4. INDUSTRIALES -GALPONES -DEPOSITOS -COCHERAS</t>
  </si>
  <si>
    <t xml:space="preserve">Salones de Fiestas- Locales bailables con instalaciones fijas </t>
  </si>
  <si>
    <t xml:space="preserve">Talleres industriales de alta complejidad o  c/ instalaciones especiales (**) </t>
  </si>
  <si>
    <t xml:space="preserve"> 9. HOTELERIA</t>
  </si>
  <si>
    <t>TUTORIAL</t>
  </si>
  <si>
    <t xml:space="preserve"> 10. GASTRONOMÍA</t>
  </si>
  <si>
    <t xml:space="preserve"> 11. CULTO - ARQUITECTURA FUNERARIA</t>
  </si>
  <si>
    <t>Baños y vestuarios</t>
  </si>
  <si>
    <r>
      <t xml:space="preserve">       Usar esta categoría para calcular  el monto de obra de </t>
    </r>
    <r>
      <rPr>
        <b/>
        <sz val="11"/>
        <color indexed="8"/>
        <rFont val="Calibri"/>
        <family val="2"/>
      </rPr>
      <t>COMERCIOS</t>
    </r>
    <r>
      <rPr>
        <sz val="11"/>
        <color theme="1"/>
        <rFont val="Calibri"/>
        <family val="2"/>
      </rPr>
      <t xml:space="preserve"> , Locales comerciales, Oficinas, supermercados, galerías comerciales etc.Cuando los galpones o depositos etc  cuenten cos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</si>
  <si>
    <r>
      <t xml:space="preserve">                                       Para calcular el monto de obra de </t>
    </r>
    <r>
      <rPr>
        <b/>
        <sz val="11"/>
        <color indexed="8"/>
        <rFont val="Calibri"/>
        <family val="2"/>
      </rPr>
      <t>EDIFICIOS INDUSTRIALES -GALPONES -DEPOSITOS -COCHERAS</t>
    </r>
    <r>
      <rPr>
        <sz val="11"/>
        <color theme="1"/>
        <rFont val="Calibri"/>
        <family val="2"/>
      </rPr>
      <t xml:space="preserve">  deberá categorizar la misma según la tipologia. Si el galpón tiene  destino comercial el mismo se deberá categorizar en el rubro</t>
    </r>
    <r>
      <rPr>
        <b/>
        <i/>
        <sz val="11"/>
        <color indexed="8"/>
        <rFont val="Calibri"/>
        <family val="2"/>
      </rPr>
      <t xml:space="preserve"> COMERCIO</t>
    </r>
    <r>
      <rPr>
        <sz val="11"/>
        <color theme="1"/>
        <rFont val="Calibri"/>
        <family val="2"/>
      </rPr>
      <t xml:space="preserve"> SI TIENE UNA PARTE COMERCIAL Y OTRA DESTINADA A DEPOSITO SEPARAR AMBAS SUPERFICIES Y CALCULARLAS POR SEPARADO. El monto  total de la obra será la sumatoria de TODO. (**)Para la categoria </t>
    </r>
    <r>
      <rPr>
        <i/>
        <sz val="11"/>
        <color indexed="8"/>
        <rFont val="Calibri"/>
        <family val="2"/>
      </rPr>
      <t xml:space="preserve">Talleres industriales de alta complejidad o  c/ instalaciones especiales, se consideran instalaciones especiales a </t>
    </r>
    <r>
      <rPr>
        <sz val="11"/>
        <color theme="1"/>
        <rFont val="Calibri"/>
        <family val="2"/>
      </rPr>
      <t xml:space="preserve"> ( Instalación para maquinas industriales - Cintas transportadoras  - desagues para residuos sólidos industriales (RSI)- Cámaras de frío - calderas etc. Cuando los galpones o depositos etc  cuenten cos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</si>
  <si>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CULTURA- ESPECTACULO -ESPARCIMIENTO</t>
    </r>
    <r>
      <rPr>
        <sz val="11"/>
        <color theme="1"/>
        <rFont val="Calibri"/>
        <family val="2"/>
      </rPr>
      <t xml:space="preserve"> (***) en el caso de salones se consideran instalaciones fijas a lo siguiente: (sector de servicio para eventos, ya sean cocina,  depositos etc, instalaciones preparadas para sonido, iluminación, escenarios  etc, sean estos desmontables o no ) Cuando los locales cuenten cos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</si>
  <si>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EDUCACIÓN</t>
    </r>
    <r>
      <rPr>
        <sz val="11"/>
        <color theme="1"/>
        <rFont val="Calibri"/>
        <family val="2"/>
      </rPr>
      <t xml:space="preserve"> , escuelas, colegios, Jardines Univerdsidades, Institutos  etc. Si los mismos tienen instalaciones deportivas playones canchas etc, calcular esos sectores con la categoria correspoondiente a la categorìa </t>
    </r>
    <r>
      <rPr>
        <sz val="11"/>
        <color indexed="8"/>
        <rFont val="Calibri"/>
        <family val="2"/>
      </rPr>
      <t>DEPORTE Y RECREACIÓN.</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</si>
  <si>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SALUD</t>
    </r>
    <r>
      <rPr>
        <sz val="11"/>
        <color theme="1"/>
        <rFont val="Calibri"/>
        <family val="2"/>
      </rPr>
      <t xml:space="preserve"> , salas, consultorios, laboratorios, farmacias, clínicas, hospitales etc. Cuando los locales o edificios  cuenten cos sectores de estacionamiento o playas de maniobras, estos se deberan calcular con la categoria correspondiente a SUPERFICIES DESCUBIERTAS TRATADAS.</t>
    </r>
    <r>
      <rPr>
        <b/>
        <i/>
        <sz val="11"/>
        <color indexed="62"/>
        <rFont val="Calibri"/>
        <family val="2"/>
      </rPr>
      <t>El monto  total de la obra para el cálculo de honorarios será la sumatoria de TODO</t>
    </r>
  </si>
  <si>
    <r>
      <t xml:space="preserve">       Para calcular el monto de obra de </t>
    </r>
    <r>
      <rPr>
        <b/>
        <sz val="11"/>
        <color indexed="8"/>
        <rFont val="Calibri"/>
        <family val="2"/>
      </rPr>
      <t>VIVIENDAS MULTIFAMILIARES</t>
    </r>
    <r>
      <rPr>
        <sz val="11"/>
        <color theme="1"/>
        <rFont val="Calibri"/>
        <family val="2"/>
      </rPr>
      <t xml:space="preserve">  deberá categorizar la misma según la tipologia. (*) Si el edificio cuenta con servicios complementarios ( S.U.M -  Sectores de parrillas  - piletas de uso común - Gimnasio - Spa  - cancha deportivas - sala de juegos comunes - parques - etc)  Sumarle al items que corresponde  un 0,05  por CADA SERVICIO COMPLEMENTARIO, por ejemplo un edificio P.B y más de tres pisos  (coef 1,15)  y  que cuenta con pileta  y spa  tendra un coeficiente final para el calculo de 1,25. Si el edificio además cuenta con oficinas o locales comerciales estos se calculan por separado  con la típologia correspondiente a </t>
    </r>
    <r>
      <rPr>
        <sz val="11"/>
        <color indexed="8"/>
        <rFont val="Calibri"/>
        <family val="2"/>
      </rPr>
      <t>COMERCIO</t>
    </r>
    <r>
      <rPr>
        <sz val="11"/>
        <color theme="1"/>
        <rFont val="Calibri"/>
        <family val="2"/>
      </rPr>
      <t xml:space="preserve">. Del mismo modo debe discriminar las cocheras con la típologia </t>
    </r>
    <r>
      <rPr>
        <sz val="11"/>
        <color indexed="8"/>
        <rFont val="Calibri"/>
        <family val="2"/>
      </rPr>
      <t>COCHERAS</t>
    </r>
    <r>
      <rPr>
        <sz val="11"/>
        <color theme="1"/>
        <rFont val="Calibri"/>
        <family val="2"/>
      </rPr>
      <t xml:space="preserve">.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</si>
  <si>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ENTIDADES -BANCOS -ADMINISTRACIÓN</t>
    </r>
    <r>
      <rPr>
        <sz val="11"/>
        <color theme="1"/>
        <rFont val="Calibri"/>
        <family val="2"/>
      </rPr>
      <t xml:space="preserve"> , entidades crediticias, bancos edificios administrativos etc. Cuando los locales o edificios cuenten con sectores de estacionamiento o playas de maniobras, estos se deberan calcular con la categoria correspondiente a SUPERFICIES DESCUBIERTAS TRATADAS. </t>
    </r>
    <r>
      <rPr>
        <b/>
        <i/>
        <sz val="11"/>
        <color indexed="62"/>
        <rFont val="Calibri"/>
        <family val="2"/>
      </rPr>
      <t xml:space="preserve">El monto  total de la obra para el cálculo de honorarios será la sumatoria de TODO    </t>
    </r>
  </si>
  <si>
    <r>
      <t xml:space="preserve">                            Usar esta categoría para calcular  el monto de obra de locales destinados a</t>
    </r>
    <r>
      <rPr>
        <b/>
        <sz val="11"/>
        <color indexed="8"/>
        <rFont val="Calibri"/>
        <family val="2"/>
      </rPr>
      <t xml:space="preserve"> HOTELERIA</t>
    </r>
    <r>
      <rPr>
        <sz val="11"/>
        <color theme="1"/>
        <rFont val="Calibri"/>
        <family val="2"/>
      </rPr>
      <t xml:space="preserve"> , hosterias, hospedajes, hoteles etc. Cuando los locales o edificios cuenten con sectores de estacionamiento o playas de maniobras, piletas o espejos de agua,  estos se deberan calcular con la categoria correspondiente a SUPERFICIES DESCUBIERTAS TRATADAS. </t>
    </r>
    <r>
      <rPr>
        <b/>
        <i/>
        <sz val="11"/>
        <color indexed="62"/>
        <rFont val="Calibri"/>
        <family val="2"/>
      </rPr>
      <t xml:space="preserve">El monto  total de la obra para el cálculo de honorarios será la sumatoria de TODO     </t>
    </r>
  </si>
  <si>
    <r>
      <t xml:space="preserve">                            Usar esta categoría para calcular  el monto de obra de locales destinados a</t>
    </r>
    <r>
      <rPr>
        <b/>
        <sz val="11"/>
        <color indexed="8"/>
        <rFont val="Calibri"/>
        <family val="2"/>
      </rPr>
      <t xml:space="preserve"> GASTRONOMÍA</t>
    </r>
    <r>
      <rPr>
        <sz val="11"/>
        <color theme="1"/>
        <rFont val="Calibri"/>
        <family val="2"/>
      </rPr>
      <t xml:space="preserve"> , parrillas, restaurantes, confiterias etc. Cuando los locales o edificios cuenten con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r>
      <rPr>
        <sz val="11"/>
        <color theme="1"/>
        <rFont val="Calibri"/>
        <family val="2"/>
      </rPr>
      <t xml:space="preserve">     </t>
    </r>
  </si>
  <si>
    <r>
      <t xml:space="preserve">                            Usar esta categoría para calcular  el monto de obra de locales destinados a</t>
    </r>
    <r>
      <rPr>
        <b/>
        <sz val="11"/>
        <color indexed="8"/>
        <rFont val="Calibri"/>
        <family val="2"/>
      </rPr>
      <t xml:space="preserve">  CULTO - ARQUITECTURA  FUNERARIA</t>
    </r>
    <r>
      <rPr>
        <sz val="11"/>
        <color theme="1"/>
        <rFont val="Calibri"/>
        <family val="2"/>
      </rPr>
      <t xml:space="preserve"> , Iglesias,templos, capillas ,panteones o cementerios. Solo para los casos de cementerios parquizados tipo parques privados  se utilizará el coeficiente 0,025  para los sectores intervenidos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</si>
  <si>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DEPORTE Y RECREACIÓN</t>
    </r>
    <r>
      <rPr>
        <sz val="11"/>
        <color theme="1"/>
        <rFont val="Calibri"/>
        <family val="2"/>
      </rPr>
      <t xml:space="preserve"> , gimnasios, playones deportivos, canchas etc. los locales auxiliares o anexos como oficinas sectores administrativos  etc,  se calcularán por separado según correspondan. Los sectores de baños a vestuarios se computan por separado. Cuando cuenten con sectores de estacionamiento o playas de maniobras, estos se deberan calcular con la categoria correspondiente a SUPERFICIES DESCUBIERTAS TRATADAS.</t>
    </r>
    <r>
      <rPr>
        <b/>
        <i/>
        <sz val="11"/>
        <color indexed="62"/>
        <rFont val="Calibri"/>
        <family val="2"/>
      </rPr>
      <t>El monto  total de la obra para el cálculo de honorarios será la sumatoria de TODO</t>
    </r>
    <r>
      <rPr>
        <sz val="11"/>
        <color theme="1"/>
        <rFont val="Calibri"/>
        <family val="2"/>
      </rPr>
      <t xml:space="preserve">     </t>
    </r>
  </si>
  <si>
    <r>
      <t xml:space="preserve">                            Usar esta categoría para calcular  el monto de obra de locales destinados a </t>
    </r>
    <r>
      <rPr>
        <b/>
        <sz val="11"/>
        <color indexed="8"/>
        <rFont val="Calibri"/>
        <family val="2"/>
      </rPr>
      <t>TRANSPORTE -ESTACIONES DE SERVICIO</t>
    </r>
    <r>
      <rPr>
        <sz val="11"/>
        <color theme="1"/>
        <rFont val="Calibri"/>
        <family val="2"/>
      </rPr>
      <t xml:space="preserve"> , estaciones  de servicio o terminales. los locales auxiliares o anexos como oficinas sectores administrativos local comercial etc,  se calcularán por separado según correspondan. Los sectores de baños  se computan por separado. Cuando cuenten con sectores de estacionamiento o playas de maniobras, estos se deberan calcular con la categoria correspondiente a SUPERFICIES DESCUBIERTAS TRATADAS.</t>
    </r>
    <r>
      <rPr>
        <b/>
        <i/>
        <sz val="11"/>
        <color indexed="62"/>
        <rFont val="Calibri"/>
        <family val="2"/>
      </rPr>
      <t xml:space="preserve">El monto  total de la obra para el cálculo de honorarios será la sumatoria de TODO   </t>
    </r>
    <r>
      <rPr>
        <sz val="11"/>
        <color theme="1"/>
        <rFont val="Calibri"/>
        <family val="2"/>
      </rPr>
      <t xml:space="preserve"> </t>
    </r>
  </si>
  <si>
    <t xml:space="preserve">                            Usar esta categoría para calcular  el monto de obra de  SUPERFICIES DESCUBIERTAS TRATADAS - PISCINAS,  que pueden ser ANEXOS O NO a las Típologias anteriores.-</t>
  </si>
  <si>
    <r>
      <t xml:space="preserve">                            Usar esta categoría para calcular  el monto de obra de</t>
    </r>
    <r>
      <rPr>
        <b/>
        <sz val="11"/>
        <color indexed="8"/>
        <rFont val="Calibri"/>
        <family val="2"/>
      </rPr>
      <t xml:space="preserve"> REFACCIONES Y DEMOLICIONES</t>
    </r>
    <r>
      <rPr>
        <sz val="11"/>
        <color theme="1"/>
        <rFont val="Calibri"/>
        <family val="2"/>
      </rPr>
      <t>, una vez calculao el monto de obra deberá calcular los Honorarios tanto para las refacciones utilizndo el Art 7, como para las demoliciones utilizando el del Art 72 solo Direccion de Obra.</t>
    </r>
  </si>
  <si>
    <t>Salones de Usos Multiples  (S.U.M) sin instalaciones fijas  (***)</t>
  </si>
  <si>
    <t xml:space="preserve">Restaurantes </t>
  </si>
  <si>
    <t xml:space="preserve">Casas de comida </t>
  </si>
  <si>
    <r>
      <t xml:space="preserve">                           Para calcular el monto de  obra de una </t>
    </r>
    <r>
      <rPr>
        <b/>
        <sz val="11"/>
        <color indexed="8"/>
        <rFont val="Calibri"/>
        <family val="2"/>
      </rPr>
      <t xml:space="preserve">VIVIENDA UNIFAMILIAR  </t>
    </r>
    <r>
      <rPr>
        <sz val="11"/>
        <color theme="1"/>
        <rFont val="Calibri"/>
        <family val="2"/>
      </rPr>
      <t>deberá categorizar la misma según las superficie cubierta de la vivienda, calculando por separado superficies cubiertas y  semicubiertas. Las superficies semicubiertas se computan al 50%.</t>
    </r>
    <r>
      <rPr>
        <b/>
        <i/>
        <sz val="11"/>
        <color indexed="62"/>
        <rFont val="Calibri"/>
        <family val="2"/>
      </rPr>
      <t>El monto  total de la obra para el cálculo de honorarios será la sumatoria de TODO</t>
    </r>
  </si>
  <si>
    <t>TOTAL</t>
  </si>
  <si>
    <t>INSTALACIONES ESPECIALES U OTRAS</t>
  </si>
  <si>
    <t>Cargar Honorario de Proyecto y Dirección manualmente</t>
  </si>
  <si>
    <t xml:space="preserve">DIRECCIÓN </t>
  </si>
  <si>
    <t xml:space="preserve">Si la dirrección de obra la realiza un profesional distinto al proyectista debera adicionar  un 25 % a la  Direccion de Obra por interpretacion del Proyecto de otro profesional </t>
  </si>
  <si>
    <r>
      <t xml:space="preserve">                                                                                                                                                                                                                                             </t>
    </r>
    <r>
      <rPr>
        <i/>
        <sz val="12"/>
        <color indexed="8"/>
        <rFont val="Calibri"/>
        <family val="2"/>
      </rPr>
      <t>Recuerde que antes de calcular los Honorarios para cualquier tarea profesional usted deberá previamente CALCULAR EL MONTO DE OBRA, para esto trenda 15 rubros distintos donde podrá encontrar la tipología de obra (con sus coeficientes correspondientes) que corresponda al trabajo que le encomendaron, una misma obra podrá tener más de una tipología por lo que tendrá que ir discriminado la misma para que de ese modo el</t>
    </r>
    <r>
      <rPr>
        <b/>
        <sz val="12"/>
        <color indexed="8"/>
        <rFont val="Calibri"/>
        <family val="2"/>
      </rPr>
      <t xml:space="preserve"> monto de Obra</t>
    </r>
    <r>
      <rPr>
        <i/>
        <sz val="12"/>
        <color indexed="8"/>
        <rFont val="Calibri"/>
        <family val="2"/>
      </rPr>
      <t xml:space="preserve"> sea el que corresponda a su caso. Debajo estan detallados los 15 RUBROS con algunos tutoriales.En la siguiente hoja de acalculo usted podrá calcular EL MONTO DE SU OBRA DE MANERA AUTOMÁTICA .                                                                                                                                                                                                                                                                       </t>
    </r>
  </si>
  <si>
    <t xml:space="preserve">         IMPORTANTE: En todos los casos usted deberá CARGAR DATOS SOLO EN LOS CASILLEROS CELESTES</t>
  </si>
  <si>
    <t>Paso 1: Cálculo del monto de Obra.-</t>
  </si>
  <si>
    <t>Paso 2: Cálculo de HONORARIOS</t>
  </si>
  <si>
    <t xml:space="preserve">Anexo: Resumen de Honorarios </t>
  </si>
  <si>
    <t>Anexo: Desglose de Honorarios</t>
  </si>
  <si>
    <t>REP. TÉCNICA PROVISION DE EQUIPOS PARA LA CONSTRUCCION PÚBLICA / PRIVADA</t>
  </si>
  <si>
    <r>
      <t xml:space="preserve">Usado para tareas de REPRESENTANTE TÉCNICO solamente en el caso de provisiones de equipos para la construcción - tener en cuenta que el honorario obtenido  es el </t>
    </r>
    <r>
      <rPr>
        <b/>
        <sz val="11"/>
        <color indexed="8"/>
        <rFont val="Calibri"/>
        <family val="2"/>
      </rPr>
      <t>total</t>
    </r>
    <r>
      <rPr>
        <sz val="11"/>
        <color theme="1"/>
        <rFont val="Calibri"/>
        <family val="2"/>
      </rPr>
      <t>.</t>
    </r>
  </si>
  <si>
    <t>Art. 114º (obra pública y/o privada)</t>
  </si>
  <si>
    <t>PROYECTO Y DIRECCION. COLOCAR LA INCIDENCIA QUE CORRESPONDA A SU OBRA   SOLO LLENE LOS CASILLEROS CELESTES</t>
  </si>
  <si>
    <t>RESOLUCIÓN 13/18</t>
  </si>
  <si>
    <t xml:space="preserve">MEDICIÓN  y CONFECCIÓN DE PLANO </t>
  </si>
  <si>
    <t>HASTA 200m2</t>
  </si>
  <si>
    <t>HASTA  400 m2</t>
  </si>
  <si>
    <t>Más de 400 m2</t>
  </si>
  <si>
    <t>GASTO ADMINISTRATIVO POR REGISTRACIÓN DE OBRA NUEVA MENOR A 10 AÑOS</t>
  </si>
  <si>
    <t>GASTO</t>
  </si>
  <si>
    <t>Cabe aclarar que la incidencia de los items en cada obra son ESPECIFICAS y se determinan en un Computo y Presupuesto. "Por lo cual la subdivision  es según tipo de obra " USTED PODRÁ CARGAR LAS INCIDENCIAS QUE CORRESPONDAN A SU OBRA A FIN DE SUBDIVIDIR LOS HONORARIOS DE LOS PROFESIONALES ACTUANTES A TAL FIN. Recuerda que siempre debe sumar 100% (correspondiente al total de la obra)</t>
  </si>
  <si>
    <t>¡LEER!</t>
  </si>
  <si>
    <t>Demoliciones simples de mamposterias y cubiertas metálicas con maquinaria</t>
  </si>
  <si>
    <t>Demoliciones de estructuras de Hº Aº o de estructuras metálicas con maquinaria</t>
  </si>
  <si>
    <t>Demoliciones Especiales o de Alto riesgo</t>
  </si>
  <si>
    <t>Hospitales - sanatorios o Clínicas  con internación</t>
  </si>
  <si>
    <t>Clinica sin internación o de tratamiento ambulatorio</t>
  </si>
  <si>
    <t>Gimnasio cubierto (playones deportivos, canchas, etc) con cubierta matálica - luces = &lt; 15 mts</t>
  </si>
  <si>
    <t>Gimnasio cubierto (playones deportivos, canchas, etc) con cubierta matálica - luces &gt;  15 mts</t>
  </si>
  <si>
    <t>Talleres industriales  c/pequeñas maquinarias o de baja complejidad - pequeños aserraderos, etc</t>
  </si>
  <si>
    <t xml:space="preserve">Farmacias - Opticas - Ortopedias y/o Insumos hospitalarios </t>
  </si>
  <si>
    <t>Refacciones  COMPLEJAS INTERNAS Y/O EXTERNAS (cambios de cubiertas, reconstruccion de obra humeda como pisos y contrapisos, muros nuevos, instalaciones sanitarias nuevas o mejoradas)</t>
  </si>
  <si>
    <t>Refacciones INTERNAS SIMPLES p/HABILITACIONES  con divisores en durlock y construccion en seco, luminaria y terminaciones varias. (sin cambio de cubierta, ni estructura existente y  minima obra humeda como ser cambio de solado, instalación electrica adaptada)</t>
  </si>
  <si>
    <t>Sala de Convenciones</t>
  </si>
  <si>
    <t>Viviendas de mampostería  o similar mayor de 350 m 2 cubiertos</t>
  </si>
  <si>
    <t>Viviendas de categoria superior  suntuosa ( coeficiente mínimo  1,60)</t>
  </si>
  <si>
    <t>HONORARIOS PROFESIONALES DE:</t>
  </si>
  <si>
    <t>Viviendas  IN.VI.CO  ( SEGÚN VALOR M2 DE IN.VI.CO) Adjuntar presupuesto de Obra Oficial</t>
  </si>
  <si>
    <t>HONORARIOS POR ART. 72</t>
  </si>
  <si>
    <t>Para Obras de Refacción se aplica el Art. 76 , El mismo se calcula aplicando primero el Art 72ª  y se suma un 50% más al honorario obtenido.-</t>
  </si>
  <si>
    <t>Usado para tareas de Relevamiento y Confección de planos en construcciones que no posean antecedentes de aprobaciíon municipal  NI  REGISTRADAS LAS TAREAS en el Consejo Profesional</t>
  </si>
  <si>
    <t>Cuando se requiere Copiar un plano existente (el mismo debe ser oficialmente Aprobado Municipal o registrado en CPIAyA).  Es importante destacar que la fima del profesional avala lo que esta en la documentación la cual no tendria validez sin ella. Para ello esta el art. 57 A-B</t>
  </si>
  <si>
    <r>
      <rPr>
        <b/>
        <i/>
        <sz val="11"/>
        <color indexed="8"/>
        <rFont val="Calibri"/>
        <family val="2"/>
      </rPr>
      <t>Modo de uso:</t>
    </r>
    <r>
      <rPr>
        <sz val="11"/>
        <color theme="1"/>
        <rFont val="Calibri"/>
        <family val="2"/>
      </rPr>
      <t xml:space="preserve"> Cargar el monto de obra total en el casillero </t>
    </r>
    <r>
      <rPr>
        <b/>
        <sz val="11"/>
        <rFont val="Calibri"/>
        <family val="2"/>
      </rPr>
      <t>celeste</t>
    </r>
    <r>
      <rPr>
        <sz val="11"/>
        <color indexed="40"/>
        <rFont val="Calibri"/>
        <family val="2"/>
      </rPr>
      <t xml:space="preserve"> </t>
    </r>
    <r>
      <rPr>
        <sz val="11"/>
        <color theme="1"/>
        <rFont val="Calibri"/>
        <family val="2"/>
      </rPr>
      <t>en la fila que corresponda (</t>
    </r>
    <r>
      <rPr>
        <i/>
        <sz val="11"/>
        <color indexed="8"/>
        <rFont val="Calibri"/>
        <family val="2"/>
      </rPr>
      <t xml:space="preserve">por ejemplo si el monto fuera </t>
    </r>
    <r>
      <rPr>
        <b/>
        <i/>
        <sz val="11"/>
        <color indexed="8"/>
        <rFont val="Calibri"/>
        <family val="2"/>
      </rPr>
      <t>$3.500.000</t>
    </r>
    <r>
      <rPr>
        <i/>
        <sz val="11"/>
        <color indexed="8"/>
        <rFont val="Calibri"/>
        <family val="2"/>
      </rPr>
      <t xml:space="preserve"> estará entre $ 2.700.001 y $ 8.500.000,</t>
    </r>
    <r>
      <rPr>
        <sz val="11"/>
        <color theme="1"/>
        <rFont val="Calibri"/>
        <family val="2"/>
      </rPr>
      <t xml:space="preserve"> ENTER, y en la misma fila COLUMNA NARANJA aparecera el  </t>
    </r>
    <r>
      <rPr>
        <b/>
        <sz val="11"/>
        <color indexed="8"/>
        <rFont val="Calibri"/>
        <family val="2"/>
      </rPr>
      <t>Honorario</t>
    </r>
    <r>
      <rPr>
        <sz val="11"/>
        <color theme="1"/>
        <rFont val="Calibri"/>
        <family val="2"/>
      </rPr>
      <t xml:space="preserve"> y su correspondiente </t>
    </r>
    <r>
      <rPr>
        <b/>
        <sz val="11"/>
        <color indexed="8"/>
        <rFont val="Calibri"/>
        <family val="2"/>
      </rPr>
      <t>aporte.-</t>
    </r>
  </si>
  <si>
    <r>
      <rPr>
        <b/>
        <i/>
        <sz val="11"/>
        <color indexed="8"/>
        <rFont val="Calibri"/>
        <family val="2"/>
      </rPr>
      <t>Modo de uso:</t>
    </r>
    <r>
      <rPr>
        <sz val="11"/>
        <color theme="1"/>
        <rFont val="Calibri"/>
        <family val="2"/>
      </rPr>
      <t xml:space="preserve"> Cargar el monto de obra total en el casillero </t>
    </r>
    <r>
      <rPr>
        <b/>
        <sz val="11"/>
        <rFont val="Calibri"/>
        <family val="2"/>
      </rPr>
      <t>celeste</t>
    </r>
    <r>
      <rPr>
        <sz val="11"/>
        <color indexed="40"/>
        <rFont val="Calibri"/>
        <family val="2"/>
      </rPr>
      <t xml:space="preserve"> </t>
    </r>
    <r>
      <rPr>
        <sz val="11"/>
        <color theme="1"/>
        <rFont val="Calibri"/>
        <family val="2"/>
      </rPr>
      <t>en la fila que corresponda (</t>
    </r>
    <r>
      <rPr>
        <i/>
        <sz val="11"/>
        <color indexed="8"/>
        <rFont val="Calibri"/>
        <family val="2"/>
      </rPr>
      <t xml:space="preserve">por ejemplo si el monto fuera </t>
    </r>
    <r>
      <rPr>
        <b/>
        <i/>
        <sz val="11"/>
        <color indexed="8"/>
        <rFont val="Calibri"/>
        <family val="2"/>
      </rPr>
      <t>$3.500.000</t>
    </r>
    <r>
      <rPr>
        <i/>
        <sz val="11"/>
        <color indexed="8"/>
        <rFont val="Calibri"/>
        <family val="2"/>
      </rPr>
      <t xml:space="preserve"> estará entre $ 2.700.001 y $ 8.500.000,</t>
    </r>
    <r>
      <rPr>
        <sz val="11"/>
        <color theme="1"/>
        <rFont val="Calibri"/>
        <family val="2"/>
      </rPr>
      <t xml:space="preserve"> ENTER, y en la misma fila COLUMNA NARANJA  aparecera el  </t>
    </r>
    <r>
      <rPr>
        <b/>
        <sz val="11"/>
        <color indexed="8"/>
        <rFont val="Calibri"/>
        <family val="2"/>
      </rPr>
      <t>Honorario</t>
    </r>
    <r>
      <rPr>
        <sz val="11"/>
        <color theme="1"/>
        <rFont val="Calibri"/>
        <family val="2"/>
      </rPr>
      <t xml:space="preserve"> y su correspondiente </t>
    </r>
    <r>
      <rPr>
        <b/>
        <sz val="11"/>
        <color indexed="8"/>
        <rFont val="Calibri"/>
        <family val="2"/>
      </rPr>
      <t>aporte.-</t>
    </r>
  </si>
  <si>
    <t>Este articulo reemplaza a la antigua resolución 07/07                                                                                                                     VER                                                                                                                                                                                  http://cpiaya.org.ar/wp-content/uploads/2018/06/reso-constr-13-18.pdf</t>
  </si>
  <si>
    <r>
      <rPr>
        <b/>
        <sz val="11"/>
        <color indexed="8"/>
        <rFont val="Calibri"/>
        <family val="2"/>
      </rPr>
      <t>Modo de uso:</t>
    </r>
    <r>
      <rPr>
        <sz val="11"/>
        <color theme="1"/>
        <rFont val="Calibri"/>
        <family val="2"/>
      </rPr>
      <t xml:space="preserve"> Cargar el monto de Obra en la fila que corresponda según la  cantidad de m2               </t>
    </r>
    <r>
      <rPr>
        <b/>
        <sz val="11"/>
        <color indexed="8"/>
        <rFont val="Calibri"/>
        <family val="2"/>
      </rPr>
      <t xml:space="preserve">ATENCIÓN: </t>
    </r>
    <r>
      <rPr>
        <sz val="11"/>
        <color theme="1"/>
        <rFont val="Calibri"/>
        <family val="2"/>
      </rPr>
      <t xml:space="preserve"> Esta resolución se utiliza para calcular el gasto administrativo para la registración de Obras Construidas sin permiso y</t>
    </r>
    <r>
      <rPr>
        <b/>
        <sz val="11"/>
        <color indexed="8"/>
        <rFont val="Calibri"/>
        <family val="2"/>
      </rPr>
      <t xml:space="preserve"> MENORES A 10 AÑOS,</t>
    </r>
    <r>
      <rPr>
        <sz val="11"/>
        <color theme="1"/>
        <rFont val="Calibri"/>
        <family val="2"/>
      </rPr>
      <t xml:space="preserve"> gasto que  declara el PROPIETARIO y no el PROFESIONAL. La tarea de medición y confección de planos se la calcula por separado y con el art. 57 (a)                                   DESCARGAR DECLARACION JURADA EN:                                                                                                   http://cpiaya.org.ar/wp-content/uploads/2018/06/DeclaracionJurada.pdf</t>
    </r>
  </si>
  <si>
    <r>
      <t xml:space="preserve">Usado para tareas de PROYECTO y DIRECCION  para OBRAS NUEVAS  - tener en cuenta que el honorario obtenido  es el </t>
    </r>
    <r>
      <rPr>
        <b/>
        <sz val="11"/>
        <color indexed="8"/>
        <rFont val="Calibri"/>
        <family val="2"/>
      </rPr>
      <t>total</t>
    </r>
    <r>
      <rPr>
        <sz val="11"/>
        <color theme="1"/>
        <rFont val="Calibri"/>
        <family val="2"/>
      </rPr>
      <t xml:space="preserve"> si fuera necesario se deberá subdividir   según las diversas tareas q  correspondan a cada profesional.-</t>
    </r>
  </si>
  <si>
    <r>
      <rPr>
        <b/>
        <sz val="11"/>
        <color indexed="8"/>
        <rFont val="Calibri"/>
        <family val="2"/>
      </rPr>
      <t>Modo de uso:</t>
    </r>
    <r>
      <rPr>
        <sz val="11"/>
        <color theme="1"/>
        <rFont val="Calibri"/>
        <family val="2"/>
      </rPr>
      <t xml:space="preserve"> Cargar el monto de obra total en el casillero celeste en la fila que corresponda (por ejemplo si el monto fuera</t>
    </r>
    <r>
      <rPr>
        <b/>
        <sz val="11"/>
        <color indexed="8"/>
        <rFont val="Calibri"/>
        <family val="2"/>
      </rPr>
      <t xml:space="preserve"> $ 7.500.000</t>
    </r>
    <r>
      <rPr>
        <sz val="11"/>
        <color theme="1"/>
        <rFont val="Calibri"/>
        <family val="2"/>
      </rPr>
      <t xml:space="preserve"> estará entre $ 4.200.001 y $ 8.400.000  ENTER y en la misma fila COLUMNA NARANJA aparecera el  Honorario y su correspondiente aporte.-</t>
    </r>
  </si>
  <si>
    <t>Los articulos aquí expuestos se encuentran detallados en nuestra LEY DE ARANCELES: DECRETO 2464/70                                                                http://cpiaya.org.ar/wp-content/uploads/2017/06/ley_de_aranceles.pdf</t>
  </si>
  <si>
    <r>
      <t xml:space="preserve">HONORARIOS </t>
    </r>
    <r>
      <rPr>
        <b/>
        <sz val="14"/>
        <rFont val="Arial"/>
        <family val="2"/>
      </rPr>
      <t>POR REFACCION</t>
    </r>
  </si>
  <si>
    <r>
      <rPr>
        <b/>
        <sz val="11"/>
        <color indexed="8"/>
        <rFont val="Calibri"/>
        <family val="2"/>
      </rPr>
      <t>Modo de uso:</t>
    </r>
    <r>
      <rPr>
        <sz val="11"/>
        <color theme="1"/>
        <rFont val="Calibri"/>
        <family val="2"/>
      </rPr>
      <t xml:space="preserve"> Cargar el HONORARIO obtenido en el ART. 112  en el casillero celeste,  ENTER, el  Honorario aparecera en el casillero naranja.-</t>
    </r>
  </si>
  <si>
    <t>HONORARIOS POR ART. 113</t>
  </si>
  <si>
    <t>ingresar superficie en cuadro celeste en las categorias que correspondan</t>
  </si>
  <si>
    <t>Hoteles de otras categorias - pequeños spa - Apart Hotel</t>
  </si>
  <si>
    <t>Hoteles de primera categoría  - Resort Hotel  -Hoteles Boutique</t>
  </si>
  <si>
    <t>Parrillas, bares, confiterias , pizzerias etc</t>
  </si>
  <si>
    <t xml:space="preserve">16. TRABAJOS ADICIONALES </t>
  </si>
  <si>
    <r>
      <t>Todo trabajo adicional que no pueda tabularse en los itemns anteriores -</t>
    </r>
    <r>
      <rPr>
        <i/>
        <sz val="11"/>
        <color indexed="10"/>
        <rFont val="Calibri"/>
        <family val="2"/>
      </rPr>
      <t xml:space="preserve"> Cargar el monto de obra que se considera</t>
    </r>
  </si>
  <si>
    <r>
      <rPr>
        <b/>
        <sz val="11"/>
        <color indexed="8"/>
        <rFont val="Calibri"/>
        <family val="2"/>
      </rPr>
      <t>Modo de uso:</t>
    </r>
    <r>
      <rPr>
        <sz val="11"/>
        <color theme="1"/>
        <rFont val="Calibri"/>
        <family val="2"/>
      </rPr>
      <t xml:space="preserve"> Cargar el HONORARIO obtenido en el ART. 72  en el casillero celeste,  ENTER, el  Honorario aparecera en el CASILLERO NARANJA.-</t>
    </r>
  </si>
  <si>
    <r>
      <rPr>
        <b/>
        <sz val="10.5"/>
        <color indexed="8"/>
        <rFont val="Calibri"/>
        <family val="2"/>
      </rPr>
      <t>Modo de uso</t>
    </r>
    <r>
      <rPr>
        <sz val="10.5"/>
        <color indexed="8"/>
        <rFont val="Calibri"/>
        <family val="2"/>
      </rPr>
      <t>: Cargar el monto de obra total en el casillero celeste en la fila que corresponda (por ejemplo si el monto fuera</t>
    </r>
    <r>
      <rPr>
        <b/>
        <sz val="10.5"/>
        <color indexed="8"/>
        <rFont val="Calibri"/>
        <family val="2"/>
      </rPr>
      <t xml:space="preserve"> $ 18.500.000 </t>
    </r>
    <r>
      <rPr>
        <sz val="10.5"/>
        <color indexed="8"/>
        <rFont val="Calibri"/>
        <family val="2"/>
      </rPr>
      <t>estará entre $ 3.990.001 y $ 21.450.000  ENTER, y en la misma fila CASILLERO NARANJA aparecera el  Honorario y su correspondiente aporte.</t>
    </r>
  </si>
  <si>
    <t>DESGLOCE DE  HONORARIOS SOLO PARA TAREA  DE PROYECTO Y DIRECCIÓN - REP. TECNICA U OTROS</t>
  </si>
  <si>
    <t xml:space="preserve">Para REP.TEC obra PRIVADA se aplica el Art. 113 , El mismo se calcula aplicando primero el Art 112ª  y se quita un 20% </t>
  </si>
  <si>
    <r>
      <rPr>
        <b/>
        <sz val="22"/>
        <rFont val="Calibri"/>
        <family val="2"/>
      </rPr>
      <t>Art. 113º</t>
    </r>
    <r>
      <rPr>
        <b/>
        <sz val="13"/>
        <rFont val="Calibri"/>
        <family val="2"/>
      </rPr>
      <t xml:space="preserve"> (obra privada)  80% DEL ART 112º</t>
    </r>
  </si>
  <si>
    <t>Viviendas de mampostería  o similar hasta de 350 m 2 cubiertos</t>
  </si>
  <si>
    <t>COMPUTO DE SUPERFICIES</t>
  </si>
  <si>
    <t>SUBSUELO DE COCHERAS Y SALA MAQUINA</t>
  </si>
  <si>
    <t>PLANTA BAJA Y ENTREPISO</t>
  </si>
  <si>
    <t>DECLARA</t>
  </si>
  <si>
    <t>CALCULO S/PLANO</t>
  </si>
  <si>
    <t>U</t>
  </si>
  <si>
    <t>DEPARTAMENTOS</t>
  </si>
  <si>
    <t>CUBIERTA</t>
  </si>
  <si>
    <t xml:space="preserve">PISCINA - SOLARIUM </t>
  </si>
  <si>
    <t>(LIBRE TRATADA)</t>
  </si>
  <si>
    <t>SEMICUBIERTA</t>
  </si>
  <si>
    <t>m²</t>
  </si>
  <si>
    <t>GALERIAS - RAMPAS - COCHERAS</t>
  </si>
  <si>
    <t xml:space="preserve">TERRAZA </t>
  </si>
  <si>
    <t>LIBRE TRATADA</t>
  </si>
  <si>
    <t>SALA DE MAQUINAS</t>
  </si>
  <si>
    <t xml:space="preserve">Se realizo un estimativo (redondeando a menos m²) ya que la forma es irregular y no se cuenta con angulos y cotas que permitan el calculo exaustivo. </t>
  </si>
  <si>
    <t>TOTALES</t>
  </si>
  <si>
    <t>Las superficies libres tratadas se computas al 25%, y se cargan con la disminución, por lo que del valor declarado en calculo la superficie real es 4 veces mayor.</t>
  </si>
  <si>
    <t>Las superficies semicubierta se computas al 50%, y se cargan con la disminución, por lo que del valor declarado en calculo la superficie real es 2 veces mayor.</t>
  </si>
  <si>
    <t>No se cuenta con datos adecuados para el calculo más aproximado, se estima una superficie de 665 m2 que pueden considerarse entre libre tratado y semicubierto</t>
  </si>
  <si>
    <t>j</t>
  </si>
  <si>
    <t xml:space="preserve"> </t>
  </si>
  <si>
    <r>
      <t xml:space="preserve">Cualquiera de los items anteriores se incrementa  un 0,05  si contiene un servicio complementario  </t>
    </r>
    <r>
      <rPr>
        <sz val="9"/>
        <color indexed="8"/>
        <rFont val="Calibri"/>
        <family val="2"/>
      </rPr>
      <t xml:space="preserve"> </t>
    </r>
    <r>
      <rPr>
        <sz val="8"/>
        <color indexed="8"/>
        <rFont val="Calibri"/>
        <family val="2"/>
      </rPr>
      <t xml:space="preserve">(S.U.M -  Parrillas  - Piscina de uso común - Gimnasio - Spa  - Cancha deportivas - sala de juegos comunes - parques - otros) </t>
    </r>
  </si>
  <si>
    <t>Aeropuertos</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</si>
</sst>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2C0A]\ * #,##0.00_ ;_ [$$-2C0A]\ * \-#,##0.00_ ;_ [$$-2C0A]\ * &quot;-&quot;??_ ;_ @_ "/>
    <numFmt numFmtId="181" formatCode="_(&quot;$&quot;* #,##0.00_);_(&quot;$&quot;* \(#,##0.00\);_(&quot;$&quot;* &quot;-&quot;??_);_(@_)"/>
    <numFmt numFmtId="182" formatCode="_(&quot;$&quot;* #,##0_);_(&quot;$&quot;* \(#,##0\);_(&quot;$&quot;* &quot;-&quot;??_);_(@_)"/>
    <numFmt numFmtId="183" formatCode="_(&quot;$&quot;\ * #,##0.00_);_(&quot;$&quot;\ * \(#,##0.00\);_(&quot;$&quot;\ * &quot;-&quot;??_);_(@_)"/>
    <numFmt numFmtId="184" formatCode="&quot;$&quot;\ #,##0.00"/>
    <numFmt numFmtId="185" formatCode="[$$-2C0A]\ #,##0.00"/>
    <numFmt numFmtId="186" formatCode="[$-C0A]dddd\,\ dd&quot; de &quot;mmmm&quot; de &quot;yyyy"/>
    <numFmt numFmtId="187" formatCode="_ [$$-2C0A]\ * #,##0_ ;_ [$$-2C0A]\ * \-#,##0_ ;_ [$$-2C0A]\ * &quot;-&quot;??_ ;_ @_ "/>
    <numFmt numFmtId="188" formatCode="#,##0.000_ ;\-#,##0.000\ "/>
    <numFmt numFmtId="189" formatCode="#,##0.0_ ;\-#,##0.0\ "/>
    <numFmt numFmtId="190" formatCode="0.0%"/>
    <numFmt numFmtId="191" formatCode="_ * #,##0.0_ ;_ * \-#,##0.0_ ;_ * &quot;-&quot;?_ ;_ @_ "/>
    <numFmt numFmtId="192" formatCode="_ * #,##0.0_ ;_ * \-#,##0.0_ ;_ * &quot;-&quot;??_ ;_ @_ "/>
    <numFmt numFmtId="193" formatCode="_ * #,##0_ ;_ * \-#,##0_ ;_ * &quot;-&quot;??_ ;_ @_ "/>
    <numFmt numFmtId="194" formatCode="_ * #,##0.000_ ;_ * \-#,##0.000_ ;_ * &quot;-&quot;??_ ;_ @_ "/>
    <numFmt numFmtId="195" formatCode="_ * #,##0.0000_ ;_ * \-#,##0.0000_ ;_ * &quot;-&quot;??_ ;_ @_ "/>
    <numFmt numFmtId="196" formatCode="_ &quot;$&quot;\ * #,##0.0_ ;_ &quot;$&quot;\ * \-#,##0.0_ ;_ &quot;$&quot;\ * &quot;-&quot;?_ ;_ @_ "/>
    <numFmt numFmtId="197" formatCode="_ [$$-2C0A]\ * #,##0.000_ ;_ [$$-2C0A]\ * \-#,##0.000_ ;_ [$$-2C0A]\ * &quot;-&quot;??_ ;_ @_ "/>
    <numFmt numFmtId="198" formatCode="_ [$$-2C0A]\ * #,##0.0_ ;_ [$$-2C0A]\ * \-#,##0.0_ ;_ [$$-2C0A]\ * &quot;-&quot;??_ ;_ @_ "/>
    <numFmt numFmtId="199" formatCode="0.000"/>
    <numFmt numFmtId="200" formatCode="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_-[$$-2C0A]\ * #,##0.00_-;\-[$$-2C0A]\ * #,##0.00_-;_-[$$-2C0A]\ * &quot;-&quot;??_-;_-@_-"/>
    <numFmt numFmtId="206" formatCode="&quot;$&quot;\ #,##0"/>
    <numFmt numFmtId="207" formatCode="0.0000%"/>
  </numFmts>
  <fonts count="122">
    <font>
      <sz val="11"/>
      <color theme="1"/>
      <name val="Calibri"/>
      <family val="2"/>
    </font>
    <font>
      <sz val="11"/>
      <color indexed="8"/>
      <name val="Calibri"/>
      <family val="2"/>
    </font>
    <font>
      <b/>
      <sz val="11"/>
      <color indexed="8"/>
      <name val="Calibri"/>
      <family val="2"/>
    </font>
    <font>
      <b/>
      <sz val="10"/>
      <color indexed="8"/>
      <name val="Calibri"/>
      <family val="2"/>
    </font>
    <font>
      <sz val="8"/>
      <name val="Calibri"/>
      <family val="2"/>
    </font>
    <font>
      <b/>
      <sz val="13"/>
      <color indexed="8"/>
      <name val="Calibri"/>
      <family val="2"/>
    </font>
    <font>
      <b/>
      <i/>
      <sz val="11"/>
      <color indexed="8"/>
      <name val="Calibri"/>
      <family val="2"/>
    </font>
    <font>
      <b/>
      <sz val="10"/>
      <name val="Arial"/>
      <family val="2"/>
    </font>
    <font>
      <sz val="10"/>
      <name val="Arial"/>
      <family val="2"/>
    </font>
    <font>
      <b/>
      <sz val="14"/>
      <name val="Arial"/>
      <family val="2"/>
    </font>
    <font>
      <b/>
      <sz val="16"/>
      <name val="Arial"/>
      <family val="2"/>
    </font>
    <font>
      <i/>
      <sz val="11"/>
      <color indexed="8"/>
      <name val="Calibri"/>
      <family val="2"/>
    </font>
    <font>
      <sz val="10.5"/>
      <color indexed="8"/>
      <name val="Calibri"/>
      <family val="2"/>
    </font>
    <font>
      <b/>
      <sz val="10.5"/>
      <color indexed="8"/>
      <name val="Calibri"/>
      <family val="2"/>
    </font>
    <font>
      <sz val="10"/>
      <color indexed="8"/>
      <name val="Calibri"/>
      <family val="2"/>
    </font>
    <font>
      <u val="single"/>
      <sz val="10"/>
      <color indexed="8"/>
      <name val="Calibri"/>
      <family val="2"/>
    </font>
    <font>
      <b/>
      <i/>
      <sz val="10"/>
      <name val="Arial"/>
      <family val="2"/>
    </font>
    <font>
      <b/>
      <sz val="15"/>
      <color indexed="8"/>
      <name val="Calibri"/>
      <family val="2"/>
    </font>
    <font>
      <b/>
      <sz val="12"/>
      <color indexed="8"/>
      <name val="Calibri"/>
      <family val="2"/>
    </font>
    <font>
      <b/>
      <sz val="18"/>
      <color indexed="8"/>
      <name val="Calibri"/>
      <family val="2"/>
    </font>
    <font>
      <b/>
      <i/>
      <sz val="11"/>
      <color indexed="62"/>
      <name val="Calibri"/>
      <family val="2"/>
    </font>
    <font>
      <i/>
      <sz val="12"/>
      <color indexed="8"/>
      <name val="Calibri"/>
      <family val="2"/>
    </font>
    <font>
      <sz val="11"/>
      <color indexed="40"/>
      <name val="Calibri"/>
      <family val="2"/>
    </font>
    <font>
      <sz val="9"/>
      <name val="Tahoma"/>
      <family val="2"/>
    </font>
    <font>
      <b/>
      <sz val="11"/>
      <name val="Calibri"/>
      <family val="2"/>
    </font>
    <font>
      <sz val="8"/>
      <name val="Arial"/>
      <family val="2"/>
    </font>
    <font>
      <b/>
      <sz val="13"/>
      <name val="Calibri"/>
      <family val="2"/>
    </font>
    <font>
      <b/>
      <sz val="20"/>
      <name val="Arial"/>
      <family val="2"/>
    </font>
    <font>
      <i/>
      <sz val="11"/>
      <color indexed="10"/>
      <name val="Calibri"/>
      <family val="2"/>
    </font>
    <font>
      <b/>
      <sz val="9"/>
      <name val="Tahoma"/>
      <family val="2"/>
    </font>
    <font>
      <b/>
      <sz val="22"/>
      <name val="Calibri"/>
      <family val="2"/>
    </font>
    <font>
      <sz val="8"/>
      <color indexed="8"/>
      <name val="Calibri"/>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6"/>
      <color indexed="8"/>
      <name val="Calibri"/>
      <family val="2"/>
    </font>
    <font>
      <b/>
      <u val="single"/>
      <sz val="16"/>
      <color indexed="8"/>
      <name val="Calibri"/>
      <family val="2"/>
    </font>
    <font>
      <b/>
      <sz val="20"/>
      <color indexed="8"/>
      <name val="Calibri"/>
      <family val="2"/>
    </font>
    <font>
      <sz val="14"/>
      <color indexed="8"/>
      <name val="Calibri"/>
      <family val="2"/>
    </font>
    <font>
      <b/>
      <sz val="14"/>
      <color indexed="10"/>
      <name val="Calibri"/>
      <family val="2"/>
    </font>
    <font>
      <b/>
      <sz val="14"/>
      <color indexed="17"/>
      <name val="Calibri"/>
      <family val="2"/>
    </font>
    <font>
      <b/>
      <sz val="14"/>
      <color indexed="62"/>
      <name val="Calibri"/>
      <family val="2"/>
    </font>
    <font>
      <b/>
      <sz val="14"/>
      <color indexed="47"/>
      <name val="Calibri"/>
      <family val="2"/>
    </font>
    <font>
      <sz val="11"/>
      <name val="Calibri"/>
      <family val="2"/>
    </font>
    <font>
      <b/>
      <sz val="14"/>
      <name val="Calibri"/>
      <family val="2"/>
    </font>
    <font>
      <b/>
      <sz val="12.5"/>
      <color indexed="8"/>
      <name val="Calibri"/>
      <family val="2"/>
    </font>
    <font>
      <sz val="10"/>
      <color indexed="17"/>
      <name val="Calibri"/>
      <family val="2"/>
    </font>
    <font>
      <sz val="12"/>
      <color indexed="8"/>
      <name val="Calibri"/>
      <family val="2"/>
    </font>
    <font>
      <b/>
      <sz val="20"/>
      <color indexed="9"/>
      <name val="Futura Md BT"/>
      <family val="2"/>
    </font>
    <font>
      <b/>
      <sz val="10"/>
      <color indexed="8"/>
      <name val="Arial"/>
      <family val="2"/>
    </font>
    <font>
      <b/>
      <sz val="7"/>
      <color indexed="8"/>
      <name val="Times New Roman"/>
      <family val="1"/>
    </font>
    <font>
      <b/>
      <sz val="11"/>
      <color indexed="8"/>
      <name val="Times New Roman"/>
      <family val="1"/>
    </font>
    <font>
      <b/>
      <sz val="14"/>
      <color indexed="8"/>
      <name val="Calibri"/>
      <family val="2"/>
    </font>
    <font>
      <b/>
      <sz val="16"/>
      <color indexed="9"/>
      <name val="Arial"/>
      <family val="2"/>
    </font>
    <font>
      <b/>
      <sz val="16"/>
      <color indexed="9"/>
      <name val="Calibri"/>
      <family val="2"/>
    </font>
    <font>
      <b/>
      <sz val="24"/>
      <color indexed="9"/>
      <name val="Aharoni"/>
      <family val="0"/>
    </font>
    <font>
      <sz val="10"/>
      <name val="Calibri"/>
      <family val="2"/>
    </font>
    <font>
      <sz val="18"/>
      <name val="Calibri"/>
      <family val="2"/>
    </font>
    <font>
      <b/>
      <sz val="25"/>
      <color indexed="8"/>
      <name val="Calibri"/>
      <family val="2"/>
    </font>
    <font>
      <b/>
      <sz val="8"/>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sz val="10"/>
      <color theme="1"/>
      <name val="Calibri"/>
      <family val="2"/>
    </font>
    <font>
      <b/>
      <u val="single"/>
      <sz val="16"/>
      <color theme="1"/>
      <name val="Calibri"/>
      <family val="2"/>
    </font>
    <font>
      <b/>
      <sz val="20"/>
      <color theme="1"/>
      <name val="Calibri"/>
      <family val="2"/>
    </font>
    <font>
      <sz val="14"/>
      <color theme="1"/>
      <name val="Calibri"/>
      <family val="2"/>
    </font>
    <font>
      <b/>
      <sz val="14"/>
      <color rgb="FFFF0000"/>
      <name val="Calibri"/>
      <family val="2"/>
    </font>
    <font>
      <b/>
      <sz val="14"/>
      <color rgb="FF00B050"/>
      <name val="Calibri"/>
      <family val="2"/>
    </font>
    <font>
      <b/>
      <sz val="14"/>
      <color theme="3" tint="0.39998000860214233"/>
      <name val="Calibri"/>
      <family val="2"/>
    </font>
    <font>
      <b/>
      <sz val="14"/>
      <color theme="9" tint="0.7999799847602844"/>
      <name val="Calibri"/>
      <family val="2"/>
    </font>
    <font>
      <b/>
      <sz val="12.5"/>
      <color theme="1"/>
      <name val="Calibri"/>
      <family val="2"/>
    </font>
    <font>
      <sz val="10"/>
      <color rgb="FF00B050"/>
      <name val="Calibri"/>
      <family val="2"/>
    </font>
    <font>
      <sz val="12"/>
      <color theme="1"/>
      <name val="Calibri"/>
      <family val="2"/>
    </font>
    <font>
      <b/>
      <sz val="10"/>
      <color theme="1"/>
      <name val="Calibri"/>
      <family val="2"/>
    </font>
    <font>
      <b/>
      <i/>
      <sz val="11"/>
      <color theme="1"/>
      <name val="Calibri"/>
      <family val="2"/>
    </font>
    <font>
      <b/>
      <sz val="20"/>
      <color theme="0"/>
      <name val="Futura Md BT"/>
      <family val="2"/>
    </font>
    <font>
      <b/>
      <sz val="10"/>
      <color theme="1"/>
      <name val="Arial"/>
      <family val="2"/>
    </font>
    <font>
      <b/>
      <sz val="7"/>
      <color theme="1"/>
      <name val="Times New Roman"/>
      <family val="1"/>
    </font>
    <font>
      <b/>
      <sz val="11"/>
      <color theme="1"/>
      <name val="Times New Roman"/>
      <family val="1"/>
    </font>
    <font>
      <b/>
      <sz val="12"/>
      <color theme="1"/>
      <name val="Calibri"/>
      <family val="2"/>
    </font>
    <font>
      <b/>
      <sz val="14"/>
      <color theme="1"/>
      <name val="Calibri"/>
      <family val="2"/>
    </font>
    <font>
      <b/>
      <sz val="16"/>
      <color theme="0"/>
      <name val="Calibri"/>
      <family val="2"/>
    </font>
    <font>
      <b/>
      <sz val="16"/>
      <color theme="0"/>
      <name val="Arial"/>
      <family val="2"/>
    </font>
    <font>
      <b/>
      <sz val="24"/>
      <color theme="0"/>
      <name val="Aharoni"/>
      <family val="0"/>
    </font>
    <font>
      <b/>
      <sz val="25"/>
      <color theme="1"/>
      <name val="Calibri"/>
      <family val="2"/>
    </font>
    <font>
      <b/>
      <sz val="13"/>
      <color theme="1"/>
      <name val="Calibri"/>
      <family val="2"/>
    </font>
    <font>
      <sz val="8"/>
      <color theme="1"/>
      <name val="Calibri"/>
      <family val="2"/>
    </font>
    <font>
      <b/>
      <sz val="8"/>
      <color rgb="FFFF0000"/>
      <name val="Calibri"/>
      <family val="2"/>
    </font>
    <font>
      <sz val="9"/>
      <color theme="1"/>
      <name val="Calibri"/>
      <family val="2"/>
    </font>
    <font>
      <b/>
      <sz val="8"/>
      <name val="Calibri"/>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rgb="FF00B0F0"/>
        <bgColor indexed="64"/>
      </patternFill>
    </fill>
    <fill>
      <patternFill patternType="solid">
        <fgColor rgb="FFFFC000"/>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rgb="FFFFFF66"/>
        <bgColor indexed="64"/>
      </patternFill>
    </fill>
    <fill>
      <patternFill patternType="solid">
        <fgColor theme="2"/>
        <bgColor indexed="64"/>
      </patternFill>
    </fill>
    <fill>
      <patternFill patternType="solid">
        <fgColor rgb="FF33CCCC"/>
        <bgColor indexed="64"/>
      </patternFill>
    </fill>
    <fill>
      <patternFill patternType="solid">
        <fgColor rgb="FF8BF9DC"/>
        <bgColor indexed="64"/>
      </patternFill>
    </fill>
    <fill>
      <patternFill patternType="solid">
        <fgColor rgb="FFF7A969"/>
        <bgColor indexed="64"/>
      </patternFill>
    </fill>
    <fill>
      <patternFill patternType="solid">
        <fgColor theme="2" tint="-0.24993999302387238"/>
        <bgColor indexed="64"/>
      </patternFill>
    </fill>
    <fill>
      <patternFill patternType="solid">
        <fgColor theme="7" tint="0.3999499976634979"/>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rgb="FFFF0000"/>
        <bgColor indexed="64"/>
      </patternFill>
    </fill>
  </fills>
  <borders count="1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ck"/>
      <bottom style="thin"/>
    </border>
    <border>
      <left style="thin"/>
      <right style="thin"/>
      <top style="thin"/>
      <bottom style="thick"/>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ck"/>
    </border>
    <border>
      <left style="thick"/>
      <right style="thick"/>
      <top>
        <color indexed="63"/>
      </top>
      <bottom style="thick"/>
    </border>
    <border>
      <left style="thick"/>
      <right style="thick"/>
      <top style="thin"/>
      <bottom style="thick"/>
    </border>
    <border>
      <left/>
      <right/>
      <top style="thin"/>
      <bottom style="thick"/>
    </border>
    <border>
      <left style="thin"/>
      <right style="thin"/>
      <top>
        <color indexed="63"/>
      </top>
      <bottom style="thin"/>
    </border>
    <border>
      <left style="medium"/>
      <right style="medium"/>
      <top style="medium"/>
      <bottom style="medium"/>
    </border>
    <border>
      <left style="medium"/>
      <right>
        <color indexed="63"/>
      </right>
      <top style="medium"/>
      <bottom style="thin"/>
    </border>
    <border>
      <left style="thin"/>
      <right>
        <color indexed="63"/>
      </right>
      <top style="thin"/>
      <bottom style="thin"/>
    </border>
    <border>
      <left/>
      <right/>
      <top style="thin"/>
      <bottom style="thin"/>
    </border>
    <border>
      <left>
        <color indexed="63"/>
      </left>
      <right style="thin"/>
      <top style="thin"/>
      <bottom style="thin"/>
    </border>
    <border>
      <left style="medium"/>
      <right>
        <color indexed="63"/>
      </right>
      <top>
        <color indexed="63"/>
      </top>
      <bottom style="thin"/>
    </border>
    <border>
      <left style="medium"/>
      <right/>
      <top style="thin"/>
      <bottom style="thin"/>
    </border>
    <border>
      <left style="medium"/>
      <right/>
      <top style="thin"/>
      <bottom>
        <color indexed="63"/>
      </bottom>
    </border>
    <border>
      <left style="medium"/>
      <right>
        <color indexed="63"/>
      </right>
      <top style="thin"/>
      <bottom style="medium"/>
    </border>
    <border>
      <left/>
      <right/>
      <top style="thick"/>
      <bottom style="thin"/>
    </border>
    <border>
      <left>
        <color indexed="63"/>
      </left>
      <right style="thin"/>
      <top style="thick"/>
      <bottom style="thin"/>
    </border>
    <border>
      <left style="medium"/>
      <right>
        <color indexed="63"/>
      </right>
      <top>
        <color indexed="63"/>
      </top>
      <bottom>
        <color indexed="63"/>
      </bottom>
    </border>
    <border>
      <left>
        <color indexed="63"/>
      </left>
      <right style="thin"/>
      <top style="thin"/>
      <bottom style="thick"/>
    </border>
    <border>
      <left/>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ck"/>
      <bottom style="thin"/>
    </border>
    <border>
      <left style="thin"/>
      <right>
        <color indexed="63"/>
      </right>
      <top style="thin"/>
      <bottom style="thick"/>
    </border>
    <border>
      <left style="thick"/>
      <right>
        <color indexed="63"/>
      </right>
      <top style="thin"/>
      <bottom style="thin"/>
    </border>
    <border>
      <left style="thick"/>
      <right>
        <color indexed="63"/>
      </right>
      <top style="thick"/>
      <bottom style="thin"/>
    </border>
    <border>
      <left>
        <color indexed="63"/>
      </left>
      <right style="thick"/>
      <top style="thin"/>
      <bottom style="thick"/>
    </border>
    <border>
      <left>
        <color indexed="63"/>
      </left>
      <right style="thick"/>
      <top style="thin"/>
      <bottom style="thin"/>
    </border>
    <border>
      <left style="thin"/>
      <right style="thick"/>
      <top style="thin"/>
      <bottom style="thin"/>
    </border>
    <border>
      <left style="thick"/>
      <right style="thick"/>
      <top style="thin"/>
      <bottom style="thin"/>
    </border>
    <border>
      <left style="thick"/>
      <right>
        <color indexed="63"/>
      </right>
      <top style="thin"/>
      <bottom style="thick"/>
    </border>
    <border>
      <left style="thick"/>
      <right>
        <color indexed="63"/>
      </right>
      <top>
        <color indexed="63"/>
      </top>
      <bottom style="thin"/>
    </border>
    <border>
      <left>
        <color indexed="63"/>
      </left>
      <right style="thick"/>
      <top>
        <color indexed="63"/>
      </top>
      <bottom style="thin"/>
    </border>
    <border>
      <left style="thin"/>
      <right style="thick"/>
      <top style="thin"/>
      <bottom>
        <color indexed="63"/>
      </bottom>
    </border>
    <border>
      <left>
        <color indexed="63"/>
      </left>
      <right style="thick"/>
      <top style="thick"/>
      <bottom style="thin"/>
    </border>
    <border>
      <left/>
      <right/>
      <top style="thin"/>
      <bottom>
        <color indexed="63"/>
      </bottom>
    </border>
    <border>
      <left>
        <color indexed="63"/>
      </left>
      <right style="thick"/>
      <top style="thin"/>
      <bottom>
        <color indexed="63"/>
      </bottom>
    </border>
    <border>
      <left style="thin"/>
      <right>
        <color indexed="63"/>
      </right>
      <top style="thin"/>
      <bottom>
        <color indexed="63"/>
      </bottom>
    </border>
    <border>
      <left style="thin"/>
      <right>
        <color indexed="63"/>
      </right>
      <top>
        <color indexed="63"/>
      </top>
      <bottom style="thin"/>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right/>
      <top style="thin"/>
      <bottom style="medium"/>
    </border>
    <border>
      <left>
        <color indexed="63"/>
      </left>
      <right style="thick"/>
      <top style="thin"/>
      <bottom style="medium"/>
    </border>
    <border>
      <left style="thin"/>
      <right>
        <color indexed="63"/>
      </right>
      <top style="thin"/>
      <bottom style="medium"/>
    </border>
    <border>
      <left>
        <color indexed="63"/>
      </left>
      <right style="medium"/>
      <top style="thin"/>
      <bottom style="medium"/>
    </border>
    <border>
      <left style="thick"/>
      <right style="thin"/>
      <top style="medium"/>
      <bottom style="thin"/>
    </border>
    <border>
      <left style="thick"/>
      <right style="thin"/>
      <top>
        <color indexed="63"/>
      </top>
      <bottom style="thin"/>
    </border>
    <border>
      <left style="thick"/>
      <right style="thin"/>
      <top style="thin"/>
      <bottom style="thin"/>
    </border>
    <border>
      <left style="thick"/>
      <right style="thin"/>
      <top style="thin"/>
      <bottom>
        <color indexed="63"/>
      </bottom>
    </border>
    <border>
      <left style="thick"/>
      <right style="thin"/>
      <top style="thin"/>
      <bottom style="medium"/>
    </border>
    <border>
      <left style="medium"/>
      <right style="medium"/>
      <top>
        <color indexed="63"/>
      </top>
      <bottom style="thick"/>
    </border>
    <border>
      <left style="medium"/>
      <right style="medium"/>
      <top style="medium"/>
      <bottom style="thick"/>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thick"/>
      <top>
        <color indexed="63"/>
      </top>
      <bottom style="thick"/>
    </border>
    <border>
      <left style="thin"/>
      <right style="thin"/>
      <top style="thin"/>
      <bottom>
        <color indexed="63"/>
      </bottom>
    </border>
    <border>
      <left style="thick"/>
      <right style="medium"/>
      <top style="thin"/>
      <bottom style="thick"/>
    </border>
    <border>
      <left/>
      <right/>
      <top style="thick"/>
      <bottom>
        <color indexed="63"/>
      </bottom>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border>
    <border>
      <left style="thin"/>
      <right style="thin"/>
      <top>
        <color indexed="63"/>
      </top>
      <bottom style="medium"/>
    </border>
    <border>
      <left style="thick"/>
      <right style="thick"/>
      <top style="thick"/>
      <bottom style="thin"/>
    </border>
    <border>
      <left style="thin"/>
      <right style="thin"/>
      <top style="thin"/>
      <bottom style="medium"/>
    </border>
    <border>
      <left style="thick"/>
      <right style="medium"/>
      <top style="thin"/>
      <bottom style="medium"/>
    </border>
    <border>
      <left style="medium"/>
      <right style="thin"/>
      <top style="thick"/>
      <bottom style="thin"/>
    </border>
    <border>
      <left style="medium"/>
      <right style="thin"/>
      <top style="thin"/>
      <bottom style="medium"/>
    </border>
    <border>
      <left style="thick"/>
      <right style="thick"/>
      <top style="thin"/>
      <bottom style="medium"/>
    </border>
    <border>
      <left>
        <color indexed="63"/>
      </left>
      <right style="medium"/>
      <top style="thick"/>
      <bottom style="thin"/>
    </border>
    <border>
      <left style="medium"/>
      <right/>
      <top style="medium"/>
      <bottom/>
    </border>
    <border>
      <left/>
      <right/>
      <top style="medium"/>
      <bottom/>
    </border>
    <border>
      <left style="medium"/>
      <right/>
      <top/>
      <bottom style="medium"/>
    </border>
    <border>
      <left/>
      <right/>
      <top/>
      <bottom style="medium"/>
    </border>
    <border>
      <left style="thick"/>
      <right style="thick"/>
      <top>
        <color indexed="63"/>
      </top>
      <bottom style="thin"/>
    </border>
    <border>
      <left style="thick"/>
      <right style="thick"/>
      <top style="medium"/>
      <bottom style="thin"/>
    </border>
    <border>
      <left style="thick"/>
      <right style="thick"/>
      <top style="thin"/>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n"/>
      <right style="thick"/>
      <top>
        <color indexed="63"/>
      </top>
      <bottom style="thin"/>
    </border>
    <border>
      <left style="medium"/>
      <right style="medium"/>
      <top style="thick"/>
      <bottom style="thick"/>
    </border>
    <border>
      <left style="medium"/>
      <right style="medium"/>
      <top>
        <color indexed="63"/>
      </top>
      <bottom style="medium"/>
    </border>
    <border>
      <left style="medium"/>
      <right>
        <color indexed="63"/>
      </right>
      <top style="medium"/>
      <bottom style="medium"/>
    </border>
    <border>
      <left/>
      <right style="medium"/>
      <top/>
      <bottom style="medium"/>
    </border>
    <border>
      <left>
        <color indexed="63"/>
      </left>
      <right style="thick"/>
      <top style="medium"/>
      <bottom style="medium"/>
    </border>
    <border>
      <left style="thin"/>
      <right style="thick"/>
      <top style="thick"/>
      <bottom>
        <color indexed="63"/>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thick"/>
    </border>
    <border>
      <left style="medium"/>
      <right>
        <color indexed="63"/>
      </right>
      <top style="thin"/>
      <bottom style="thick"/>
    </border>
    <border>
      <left/>
      <right style="medium"/>
      <top style="medium"/>
      <bottom/>
    </border>
    <border>
      <left>
        <color indexed="63"/>
      </left>
      <right style="medium"/>
      <top>
        <color indexed="63"/>
      </top>
      <bottom>
        <color indexed="63"/>
      </bottom>
    </border>
    <border>
      <left style="thick"/>
      <right>
        <color indexed="63"/>
      </right>
      <top style="thin"/>
      <bottom style="medium"/>
    </border>
    <border>
      <left style="thick"/>
      <right style="thick"/>
      <top>
        <color indexed="63"/>
      </top>
      <bottom>
        <color indexed="63"/>
      </bottom>
    </border>
    <border>
      <left>
        <color indexed="63"/>
      </left>
      <right style="medium"/>
      <top style="thin"/>
      <bottom style="thick"/>
    </border>
    <border>
      <left style="medium"/>
      <right style="thin"/>
      <top style="thin"/>
      <bottom style="thick"/>
    </border>
    <border>
      <left>
        <color indexed="63"/>
      </left>
      <right>
        <color indexed="63"/>
      </right>
      <top style="thick"/>
      <bottom style="thick"/>
    </border>
    <border>
      <left style="thin"/>
      <right style="thick"/>
      <top style="medium"/>
      <bottom style="thin"/>
    </border>
    <border>
      <left style="thick"/>
      <right>
        <color indexed="63"/>
      </right>
      <top style="thick"/>
      <bottom style="thick"/>
    </border>
    <border>
      <left/>
      <right style="thick"/>
      <top style="thick"/>
      <bottom style="thick"/>
    </border>
    <border>
      <left/>
      <right/>
      <top style="medium"/>
      <bottom style="thin"/>
    </border>
    <border>
      <left>
        <color indexed="63"/>
      </left>
      <right style="thick"/>
      <top style="medium"/>
      <bottom style="thin"/>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style="medium"/>
      <right style="medium"/>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ck"/>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ck"/>
      <right>
        <color indexed="63"/>
      </right>
      <top style="medium"/>
      <bottom style="thick"/>
    </border>
    <border>
      <left>
        <color indexed="63"/>
      </left>
      <right>
        <color indexed="63"/>
      </right>
      <top style="medium"/>
      <bottom style="thick"/>
    </border>
    <border>
      <left style="thick"/>
      <right style="medium"/>
      <top>
        <color indexed="63"/>
      </top>
      <bottom style="thick"/>
    </border>
    <border>
      <left style="medium"/>
      <right>
        <color indexed="63"/>
      </right>
      <top style="medium"/>
      <bottom style="thick"/>
    </border>
    <border>
      <left>
        <color indexed="63"/>
      </left>
      <right style="thick"/>
      <top style="medium"/>
      <bottom style="thick"/>
    </border>
    <border>
      <left>
        <color indexed="63"/>
      </left>
      <right style="medium"/>
      <top>
        <color indexed="63"/>
      </top>
      <bottom style="thick"/>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ck"/>
      <bottom>
        <color indexed="63"/>
      </bottom>
    </border>
    <border>
      <left>
        <color indexed="63"/>
      </left>
      <right style="thick"/>
      <top>
        <color indexed="63"/>
      </top>
      <bottom>
        <color indexed="63"/>
      </bottom>
    </border>
    <border>
      <left>
        <color indexed="63"/>
      </left>
      <right style="thick"/>
      <top>
        <color indexed="63"/>
      </top>
      <bottom style="medium"/>
    </border>
    <border>
      <left style="thick"/>
      <right style="thick"/>
      <top style="thick"/>
      <bottom>
        <color indexed="63"/>
      </bottom>
    </border>
    <border>
      <left style="thick"/>
      <right style="thick"/>
      <top/>
      <bottom style="medium"/>
    </border>
    <border>
      <left style="thick"/>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medium"/>
      <top style="thin"/>
      <bottom style="thin"/>
    </border>
    <border>
      <left style="medium"/>
      <right style="thin"/>
      <top>
        <color indexed="63"/>
      </top>
      <bottom style="thin"/>
    </border>
    <border>
      <left style="medium"/>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6" fillId="19" borderId="0" applyNumberFormat="0" applyBorder="0" applyAlignment="0" applyProtection="0"/>
    <xf numFmtId="0" fontId="77" fillId="20" borderId="1" applyNumberFormat="0" applyAlignment="0" applyProtection="0"/>
    <xf numFmtId="0" fontId="78" fillId="21"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82" fillId="28"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6"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87" fillId="20"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719">
    <xf numFmtId="0" fontId="0" fillId="0" borderId="0" xfId="0" applyFont="1" applyAlignment="1">
      <alignment/>
    </xf>
    <xf numFmtId="0" fontId="9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9" fontId="0" fillId="0" borderId="10" xfId="0" applyNumberFormat="1" applyBorder="1" applyAlignment="1" applyProtection="1">
      <alignment horizontal="center" vertical="center"/>
      <protection locked="0"/>
    </xf>
    <xf numFmtId="49" fontId="0" fillId="7" borderId="11" xfId="0" applyNumberFormat="1" applyFill="1" applyBorder="1" applyAlignment="1" applyProtection="1">
      <alignment horizontal="center" vertical="center"/>
      <protection locked="0"/>
    </xf>
    <xf numFmtId="0" fontId="0" fillId="11" borderId="12" xfId="0" applyFill="1" applyBorder="1" applyAlignment="1" applyProtection="1">
      <alignment horizontal="center" vertical="center"/>
      <protection locked="0"/>
    </xf>
    <xf numFmtId="9" fontId="0" fillId="11" borderId="13" xfId="0" applyNumberFormat="1" applyFill="1" applyBorder="1" applyAlignment="1" applyProtection="1">
      <alignment horizontal="center" vertical="center"/>
      <protection locked="0"/>
    </xf>
    <xf numFmtId="0" fontId="0" fillId="11" borderId="14" xfId="0" applyFill="1" applyBorder="1" applyAlignment="1" applyProtection="1">
      <alignment horizontal="center" vertical="center" wrapText="1"/>
      <protection locked="0"/>
    </xf>
    <xf numFmtId="9" fontId="0" fillId="0" borderId="0" xfId="0" applyNumberFormat="1" applyBorder="1" applyAlignment="1" applyProtection="1">
      <alignment horizontal="center" vertical="center"/>
      <protection locked="0"/>
    </xf>
    <xf numFmtId="170" fontId="0" fillId="0" borderId="0" xfId="0" applyNumberFormat="1" applyAlignment="1" applyProtection="1">
      <alignment horizontal="center" vertical="center"/>
      <protection locked="0"/>
    </xf>
    <xf numFmtId="9" fontId="0" fillId="0" borderId="13" xfId="0" applyNumberFormat="1" applyBorder="1" applyAlignment="1" applyProtection="1">
      <alignment horizontal="center" vertical="center"/>
      <protection locked="0"/>
    </xf>
    <xf numFmtId="170" fontId="0" fillId="32" borderId="15" xfId="0" applyNumberForma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9" fontId="0" fillId="0" borderId="18" xfId="0" applyNumberFormat="1"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170" fontId="0" fillId="0" borderId="16" xfId="0" applyNumberFormat="1"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170" fontId="0" fillId="0" borderId="21" xfId="0" applyNumberFormat="1" applyBorder="1" applyAlignment="1" applyProtection="1">
      <alignment horizontal="center" vertical="center"/>
      <protection locked="0"/>
    </xf>
    <xf numFmtId="0" fontId="94" fillId="0" borderId="0" xfId="0" applyFont="1" applyAlignment="1" applyProtection="1">
      <alignment horizontal="center" vertical="center"/>
      <protection locked="0"/>
    </xf>
    <xf numFmtId="0" fontId="94" fillId="33" borderId="10" xfId="0" applyFont="1" applyFill="1" applyBorder="1" applyAlignment="1" applyProtection="1">
      <alignment horizontal="center" vertical="center"/>
      <protection locked="0"/>
    </xf>
    <xf numFmtId="0" fontId="94" fillId="7" borderId="11" xfId="0" applyFont="1" applyFill="1" applyBorder="1" applyAlignment="1" applyProtection="1">
      <alignment horizontal="center" vertical="center"/>
      <protection locked="0"/>
    </xf>
    <xf numFmtId="9" fontId="94" fillId="33" borderId="10" xfId="0" applyNumberFormat="1" applyFont="1" applyFill="1" applyBorder="1" applyAlignment="1" applyProtection="1">
      <alignment horizontal="center" vertical="center"/>
      <protection locked="0"/>
    </xf>
    <xf numFmtId="9" fontId="94" fillId="7" borderId="11" xfId="0" applyNumberFormat="1" applyFont="1" applyFill="1" applyBorder="1" applyAlignment="1" applyProtection="1">
      <alignment horizontal="center" vertical="center"/>
      <protection locked="0"/>
    </xf>
    <xf numFmtId="9" fontId="0" fillId="0" borderId="22" xfId="0" applyNumberFormat="1" applyBorder="1" applyAlignment="1" applyProtection="1">
      <alignment horizontal="center" vertical="center"/>
      <protection locked="0"/>
    </xf>
    <xf numFmtId="0" fontId="0" fillId="0" borderId="23" xfId="0" applyBorder="1" applyAlignment="1" applyProtection="1">
      <alignment horizontal="center" vertical="top" wrapText="1"/>
      <protection locked="0"/>
    </xf>
    <xf numFmtId="0" fontId="95" fillId="0" borderId="0" xfId="0" applyFont="1" applyAlignment="1" applyProtection="1">
      <alignment horizontal="left" vertical="center"/>
      <protection locked="0"/>
    </xf>
    <xf numFmtId="170" fontId="96" fillId="11" borderId="15" xfId="0" applyNumberFormat="1" applyFont="1" applyFill="1" applyBorder="1" applyAlignment="1" applyProtection="1">
      <alignment horizontal="center" vertical="center"/>
      <protection locked="0"/>
    </xf>
    <xf numFmtId="0" fontId="97" fillId="0" borderId="0" xfId="0" applyFont="1" applyAlignment="1" applyProtection="1">
      <alignment horizontal="center" vertical="center"/>
      <protection locked="0"/>
    </xf>
    <xf numFmtId="170" fontId="98" fillId="33" borderId="10" xfId="0" applyNumberFormat="1" applyFont="1" applyFill="1" applyBorder="1" applyAlignment="1" applyProtection="1">
      <alignment horizontal="center" vertical="center"/>
      <protection locked="0"/>
    </xf>
    <xf numFmtId="170" fontId="99" fillId="7" borderId="15" xfId="0" applyNumberFormat="1" applyFont="1" applyFill="1" applyBorder="1" applyAlignment="1" applyProtection="1">
      <alignment horizontal="center" vertical="center"/>
      <protection locked="0"/>
    </xf>
    <xf numFmtId="170" fontId="100" fillId="32" borderId="11" xfId="0" applyNumberFormat="1" applyFont="1" applyFill="1" applyBorder="1" applyAlignment="1" applyProtection="1">
      <alignment horizontal="center" vertical="center"/>
      <protection locked="0"/>
    </xf>
    <xf numFmtId="170" fontId="101" fillId="7" borderId="11" xfId="0" applyNumberFormat="1" applyFont="1" applyFill="1" applyBorder="1" applyAlignment="1" applyProtection="1">
      <alignment horizontal="center" vertical="center"/>
      <protection locked="0"/>
    </xf>
    <xf numFmtId="0" fontId="0" fillId="0" borderId="0" xfId="0" applyFill="1" applyAlignment="1" applyProtection="1">
      <alignment/>
      <protection locked="0"/>
    </xf>
    <xf numFmtId="0" fontId="0" fillId="0" borderId="24" xfId="0" applyNumberFormat="1" applyFill="1" applyBorder="1" applyAlignment="1" applyProtection="1">
      <alignment/>
      <protection locked="0"/>
    </xf>
    <xf numFmtId="0" fontId="0" fillId="0" borderId="25" xfId="0" applyNumberFormat="1" applyFill="1" applyBorder="1" applyAlignment="1" applyProtection="1">
      <alignment/>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8" xfId="0" applyNumberFormat="1" applyFill="1" applyBorder="1" applyAlignment="1" applyProtection="1">
      <alignment/>
      <protection locked="0"/>
    </xf>
    <xf numFmtId="0" fontId="0" fillId="0" borderId="29" xfId="0" applyNumberFormat="1" applyFill="1" applyBorder="1" applyAlignment="1" applyProtection="1">
      <alignment/>
      <protection locked="0"/>
    </xf>
    <xf numFmtId="0" fontId="0" fillId="0" borderId="30" xfId="0" applyNumberFormat="1" applyFill="1" applyBorder="1" applyAlignment="1" applyProtection="1">
      <alignment/>
      <protection locked="0"/>
    </xf>
    <xf numFmtId="0" fontId="0" fillId="0" borderId="31" xfId="0" applyNumberFormat="1" applyFill="1" applyBorder="1" applyAlignment="1" applyProtection="1">
      <alignment/>
      <protection locked="0"/>
    </xf>
    <xf numFmtId="0" fontId="0" fillId="0" borderId="32"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34" xfId="0" applyNumberFormat="1" applyFill="1" applyBorder="1" applyAlignment="1" applyProtection="1">
      <alignment/>
      <protection locked="0"/>
    </xf>
    <xf numFmtId="0" fontId="0" fillId="0" borderId="26" xfId="0" applyFill="1" applyBorder="1" applyAlignment="1" applyProtection="1">
      <alignment/>
      <protection locked="0"/>
    </xf>
    <xf numFmtId="0" fontId="0" fillId="0" borderId="27" xfId="0" applyFill="1" applyBorder="1" applyAlignment="1" applyProtection="1">
      <alignment/>
      <protection locked="0"/>
    </xf>
    <xf numFmtId="0" fontId="0" fillId="0" borderId="21"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0" fillId="0" borderId="0" xfId="0" applyNumberFormat="1" applyFill="1" applyBorder="1" applyAlignment="1" applyProtection="1">
      <alignment/>
      <protection locked="0"/>
    </xf>
    <xf numFmtId="0" fontId="0" fillId="0" borderId="36" xfId="0" applyFill="1" applyBorder="1" applyAlignment="1" applyProtection="1">
      <alignment vertical="center"/>
      <protection locked="0"/>
    </xf>
    <xf numFmtId="0" fontId="0" fillId="0" borderId="37" xfId="0" applyFill="1" applyBorder="1" applyAlignment="1" applyProtection="1">
      <alignment vertical="center"/>
      <protection locked="0"/>
    </xf>
    <xf numFmtId="171" fontId="0" fillId="0" borderId="27" xfId="49" applyFont="1" applyFill="1" applyBorder="1" applyAlignment="1" applyProtection="1">
      <alignment/>
      <protection/>
    </xf>
    <xf numFmtId="165" fontId="0" fillId="0" borderId="25" xfId="0" applyNumberFormat="1" applyFill="1" applyBorder="1" applyAlignment="1" applyProtection="1">
      <alignment/>
      <protection/>
    </xf>
    <xf numFmtId="171" fontId="0" fillId="0" borderId="27" xfId="49" applyFont="1" applyFill="1" applyBorder="1" applyAlignment="1" applyProtection="1">
      <alignment horizontal="center" vertical="center"/>
      <protection/>
    </xf>
    <xf numFmtId="165" fontId="0" fillId="0" borderId="25" xfId="0" applyNumberFormat="1" applyFill="1" applyBorder="1" applyAlignment="1" applyProtection="1">
      <alignment horizontal="center" vertical="center"/>
      <protection/>
    </xf>
    <xf numFmtId="171" fontId="0" fillId="0" borderId="38" xfId="49" applyFont="1" applyFill="1" applyBorder="1" applyAlignment="1" applyProtection="1">
      <alignment horizontal="center" vertical="center"/>
      <protection/>
    </xf>
    <xf numFmtId="165" fontId="0" fillId="0" borderId="39" xfId="0" applyNumberFormat="1" applyFill="1" applyBorder="1" applyAlignment="1" applyProtection="1">
      <alignment/>
      <protection/>
    </xf>
    <xf numFmtId="171" fontId="0" fillId="0" borderId="35" xfId="49" applyFont="1" applyFill="1" applyBorder="1" applyAlignment="1" applyProtection="1">
      <alignment/>
      <protection/>
    </xf>
    <xf numFmtId="165" fontId="0" fillId="0" borderId="40" xfId="0" applyNumberFormat="1" applyFill="1" applyBorder="1" applyAlignment="1" applyProtection="1">
      <alignment/>
      <protection/>
    </xf>
    <xf numFmtId="171" fontId="0" fillId="0" borderId="11" xfId="49" applyFont="1" applyFill="1" applyBorder="1" applyAlignment="1" applyProtection="1">
      <alignment horizontal="center" vertical="center"/>
      <protection/>
    </xf>
    <xf numFmtId="0" fontId="0" fillId="0" borderId="41" xfId="0" applyFill="1" applyBorder="1" applyAlignment="1" applyProtection="1">
      <alignment/>
      <protection locked="0"/>
    </xf>
    <xf numFmtId="165" fontId="0" fillId="0" borderId="40" xfId="0" applyNumberFormat="1" applyFill="1" applyBorder="1" applyAlignment="1" applyProtection="1">
      <alignment horizontal="center" vertical="center"/>
      <protection/>
    </xf>
    <xf numFmtId="0" fontId="0" fillId="0" borderId="36" xfId="0" applyNumberFormat="1" applyFill="1" applyBorder="1" applyAlignment="1" applyProtection="1">
      <alignment/>
      <protection locked="0"/>
    </xf>
    <xf numFmtId="0" fontId="2" fillId="0" borderId="0" xfId="0" applyFont="1" applyFill="1" applyBorder="1" applyAlignment="1" applyProtection="1">
      <alignment vertical="center"/>
      <protection locked="0"/>
    </xf>
    <xf numFmtId="0" fontId="0" fillId="0" borderId="42" xfId="0" applyFill="1" applyBorder="1" applyAlignment="1" applyProtection="1">
      <alignment vertical="center"/>
      <protection locked="0"/>
    </xf>
    <xf numFmtId="171" fontId="0" fillId="0" borderId="33" xfId="49" applyFont="1" applyFill="1" applyBorder="1" applyAlignment="1" applyProtection="1">
      <alignment/>
      <protection/>
    </xf>
    <xf numFmtId="0" fontId="0" fillId="0" borderId="41" xfId="0" applyFill="1" applyBorder="1" applyAlignment="1" applyProtection="1">
      <alignment vertical="center"/>
      <protection locked="0"/>
    </xf>
    <xf numFmtId="170" fontId="0" fillId="0" borderId="43" xfId="51" applyFont="1" applyFill="1" applyBorder="1" applyAlignment="1" applyProtection="1">
      <alignment horizontal="center" vertical="center"/>
      <protection/>
    </xf>
    <xf numFmtId="170" fontId="0" fillId="0" borderId="44" xfId="51" applyFont="1" applyFill="1" applyBorder="1" applyAlignment="1" applyProtection="1">
      <alignment vertical="center"/>
      <protection/>
    </xf>
    <xf numFmtId="165" fontId="0" fillId="0" borderId="45" xfId="0" applyNumberFormat="1" applyFill="1" applyBorder="1" applyAlignment="1" applyProtection="1">
      <alignment horizontal="center" vertical="center"/>
      <protection/>
    </xf>
    <xf numFmtId="170" fontId="0" fillId="0" borderId="46" xfId="51" applyFont="1" applyFill="1" applyBorder="1" applyAlignment="1" applyProtection="1">
      <alignment vertical="center"/>
      <protection/>
    </xf>
    <xf numFmtId="170" fontId="0" fillId="0" borderId="46" xfId="51" applyFont="1" applyFill="1" applyBorder="1" applyAlignment="1" applyProtection="1">
      <alignment horizontal="center" vertical="center"/>
      <protection/>
    </xf>
    <xf numFmtId="0" fontId="0" fillId="0" borderId="0" xfId="0" applyFill="1" applyBorder="1" applyAlignment="1" applyProtection="1">
      <alignment vertical="center"/>
      <protection locked="0"/>
    </xf>
    <xf numFmtId="171" fontId="0" fillId="0" borderId="0" xfId="49" applyFont="1" applyFill="1" applyBorder="1" applyAlignment="1" applyProtection="1">
      <alignment horizontal="center" vertical="center"/>
      <protection/>
    </xf>
    <xf numFmtId="165"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locked="0"/>
    </xf>
    <xf numFmtId="170" fontId="0" fillId="0" borderId="0" xfId="51" applyFont="1" applyFill="1" applyBorder="1" applyAlignment="1" applyProtection="1">
      <alignment horizontal="right" vertical="center"/>
      <protection/>
    </xf>
    <xf numFmtId="0" fontId="0" fillId="0" borderId="47" xfId="0" applyFill="1" applyBorder="1" applyAlignment="1" applyProtection="1">
      <alignment vertical="center"/>
      <protection locked="0"/>
    </xf>
    <xf numFmtId="170" fontId="0" fillId="0" borderId="43" xfId="51" applyFont="1" applyFill="1" applyBorder="1" applyAlignment="1" applyProtection="1">
      <alignment vertical="center"/>
      <protection/>
    </xf>
    <xf numFmtId="171" fontId="0" fillId="0" borderId="0" xfId="49" applyFont="1" applyFill="1" applyBorder="1" applyAlignment="1" applyProtection="1">
      <alignment/>
      <protection/>
    </xf>
    <xf numFmtId="165" fontId="0" fillId="0" borderId="0" xfId="0" applyNumberFormat="1" applyFill="1" applyBorder="1" applyAlignment="1" applyProtection="1">
      <alignment/>
      <protection/>
    </xf>
    <xf numFmtId="0" fontId="0" fillId="0" borderId="48" xfId="0" applyFill="1" applyBorder="1" applyAlignment="1" applyProtection="1">
      <alignment vertical="center"/>
      <protection locked="0"/>
    </xf>
    <xf numFmtId="170" fontId="0" fillId="0" borderId="49" xfId="51" applyFont="1" applyFill="1" applyBorder="1" applyAlignment="1" applyProtection="1">
      <alignment vertical="center"/>
      <protection/>
    </xf>
    <xf numFmtId="171" fontId="0" fillId="0" borderId="27" xfId="49" applyFont="1" applyFill="1" applyBorder="1" applyAlignment="1" applyProtection="1">
      <alignment vertical="center"/>
      <protection/>
    </xf>
    <xf numFmtId="165" fontId="0" fillId="0" borderId="25" xfId="0" applyNumberFormat="1" applyFill="1" applyBorder="1" applyAlignment="1" applyProtection="1">
      <alignment vertical="center"/>
      <protection/>
    </xf>
    <xf numFmtId="171" fontId="0" fillId="0" borderId="35" xfId="49" applyFont="1" applyFill="1" applyBorder="1" applyAlignment="1" applyProtection="1">
      <alignment vertical="center"/>
      <protection/>
    </xf>
    <xf numFmtId="165" fontId="0" fillId="0" borderId="40" xfId="0" applyNumberFormat="1" applyFill="1" applyBorder="1" applyAlignment="1" applyProtection="1">
      <alignment vertical="center"/>
      <protection/>
    </xf>
    <xf numFmtId="0" fontId="92" fillId="0" borderId="26" xfId="0" applyFont="1" applyFill="1" applyBorder="1" applyAlignment="1" applyProtection="1">
      <alignment vertical="center"/>
      <protection locked="0"/>
    </xf>
    <xf numFmtId="171" fontId="0" fillId="0" borderId="27" xfId="49" applyNumberFormat="1" applyFont="1" applyFill="1" applyBorder="1" applyAlignment="1" applyProtection="1">
      <alignment/>
      <protection/>
    </xf>
    <xf numFmtId="194" fontId="0" fillId="0" borderId="35" xfId="49" applyNumberFormat="1" applyFont="1" applyFill="1" applyBorder="1" applyAlignment="1" applyProtection="1">
      <alignment/>
      <protection/>
    </xf>
    <xf numFmtId="171" fontId="0" fillId="0" borderId="35" xfId="49" applyNumberFormat="1" applyFont="1" applyFill="1" applyBorder="1" applyAlignment="1" applyProtection="1">
      <alignment/>
      <protection/>
    </xf>
    <xf numFmtId="170" fontId="0" fillId="0" borderId="20" xfId="51" applyFont="1" applyFill="1" applyBorder="1" applyAlignment="1" applyProtection="1">
      <alignment vertical="center"/>
      <protection/>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Alignment="1">
      <alignment wrapText="1"/>
    </xf>
    <xf numFmtId="0" fontId="2"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horizontal="center" vertical="center"/>
      <protection locked="0"/>
    </xf>
    <xf numFmtId="170" fontId="0" fillId="32" borderId="50" xfId="0" applyNumberFormat="1" applyFill="1" applyBorder="1" applyAlignment="1" applyProtection="1">
      <alignment horizontal="center" vertical="center"/>
      <protection locked="0"/>
    </xf>
    <xf numFmtId="0" fontId="18" fillId="0" borderId="0" xfId="0" applyFont="1" applyFill="1" applyBorder="1" applyAlignment="1" applyProtection="1">
      <alignment horizontal="center" vertical="top" wrapText="1"/>
      <protection locked="0"/>
    </xf>
    <xf numFmtId="0" fontId="0" fillId="0" borderId="0" xfId="0" applyAlignment="1">
      <alignment horizontal="left"/>
    </xf>
    <xf numFmtId="0" fontId="0" fillId="0" borderId="0" xfId="0" applyFill="1" applyBorder="1" applyAlignment="1">
      <alignment/>
    </xf>
    <xf numFmtId="170" fontId="0" fillId="0" borderId="51" xfId="51" applyFont="1" applyFill="1" applyBorder="1" applyAlignment="1" applyProtection="1">
      <alignment horizontal="right" vertical="center"/>
      <protection/>
    </xf>
    <xf numFmtId="170" fontId="0" fillId="0" borderId="44" xfId="51" applyFont="1" applyFill="1" applyBorder="1" applyAlignment="1" applyProtection="1">
      <alignment horizontal="right" vertical="center"/>
      <protection/>
    </xf>
    <xf numFmtId="0" fontId="0" fillId="0" borderId="44" xfId="0" applyFill="1" applyBorder="1" applyAlignment="1" applyProtection="1">
      <alignment vertical="center"/>
      <protection locked="0"/>
    </xf>
    <xf numFmtId="0" fontId="0" fillId="0" borderId="52" xfId="0" applyFill="1" applyBorder="1" applyAlignment="1" applyProtection="1">
      <alignment vertical="center"/>
      <protection locked="0"/>
    </xf>
    <xf numFmtId="0" fontId="0" fillId="0" borderId="53" xfId="0" applyFill="1" applyBorder="1" applyAlignment="1" applyProtection="1">
      <alignment vertical="center"/>
      <protection locked="0"/>
    </xf>
    <xf numFmtId="165" fontId="0" fillId="0" borderId="54" xfId="0" applyNumberFormat="1" applyFill="1" applyBorder="1" applyAlignment="1" applyProtection="1">
      <alignment horizontal="center" vertical="center"/>
      <protection/>
    </xf>
    <xf numFmtId="0" fontId="0" fillId="34" borderId="48" xfId="0" applyFill="1" applyBorder="1" applyAlignment="1" applyProtection="1">
      <alignment vertical="center"/>
      <protection locked="0"/>
    </xf>
    <xf numFmtId="0" fontId="0" fillId="34" borderId="36" xfId="0" applyFill="1" applyBorder="1" applyAlignment="1" applyProtection="1">
      <alignment vertical="center"/>
      <protection locked="0"/>
    </xf>
    <xf numFmtId="0" fontId="0" fillId="34" borderId="49" xfId="0" applyFill="1" applyBorder="1" applyAlignment="1" applyProtection="1">
      <alignment vertical="center"/>
      <protection locked="0"/>
    </xf>
    <xf numFmtId="165" fontId="0" fillId="34" borderId="55" xfId="0" applyNumberFormat="1" applyFill="1" applyBorder="1" applyAlignment="1" applyProtection="1">
      <alignment horizontal="center" vertical="center"/>
      <protection/>
    </xf>
    <xf numFmtId="0" fontId="0" fillId="34" borderId="41" xfId="0" applyFill="1" applyBorder="1" applyAlignment="1" applyProtection="1">
      <alignment vertical="center"/>
      <protection locked="0"/>
    </xf>
    <xf numFmtId="0" fontId="0" fillId="34" borderId="26" xfId="0" applyFill="1" applyBorder="1" applyAlignment="1" applyProtection="1">
      <alignment vertical="center"/>
      <protection locked="0"/>
    </xf>
    <xf numFmtId="0" fontId="0" fillId="34" borderId="27" xfId="0" applyFill="1" applyBorder="1" applyAlignment="1" applyProtection="1">
      <alignment vertical="center"/>
      <protection locked="0"/>
    </xf>
    <xf numFmtId="171" fontId="0" fillId="34" borderId="27" xfId="49" applyNumberFormat="1" applyFont="1" applyFill="1" applyBorder="1" applyAlignment="1" applyProtection="1">
      <alignment/>
      <protection/>
    </xf>
    <xf numFmtId="165" fontId="0" fillId="34" borderId="25" xfId="0" applyNumberFormat="1" applyFill="1" applyBorder="1" applyAlignment="1" applyProtection="1">
      <alignment/>
      <protection/>
    </xf>
    <xf numFmtId="171" fontId="0" fillId="34" borderId="27" xfId="49" applyFont="1" applyFill="1" applyBorder="1" applyAlignment="1" applyProtection="1">
      <alignment/>
      <protection/>
    </xf>
    <xf numFmtId="0" fontId="0" fillId="34" borderId="37" xfId="0" applyFill="1" applyBorder="1" applyAlignment="1" applyProtection="1">
      <alignment vertical="center"/>
      <protection locked="0"/>
    </xf>
    <xf numFmtId="171" fontId="0" fillId="34" borderId="37" xfId="49" applyFont="1" applyFill="1" applyBorder="1" applyAlignment="1" applyProtection="1">
      <alignment vertical="center"/>
      <protection/>
    </xf>
    <xf numFmtId="165" fontId="0" fillId="34" borderId="55" xfId="0" applyNumberFormat="1" applyFill="1" applyBorder="1" applyAlignment="1" applyProtection="1">
      <alignment vertical="center"/>
      <protection/>
    </xf>
    <xf numFmtId="171" fontId="0" fillId="34" borderId="27" xfId="49" applyFont="1" applyFill="1" applyBorder="1" applyAlignment="1" applyProtection="1">
      <alignment horizontal="center" vertical="center"/>
      <protection/>
    </xf>
    <xf numFmtId="165" fontId="0" fillId="34" borderId="25" xfId="0" applyNumberFormat="1" applyFill="1" applyBorder="1" applyAlignment="1" applyProtection="1">
      <alignment horizontal="center" vertical="center"/>
      <protection/>
    </xf>
    <xf numFmtId="0" fontId="0" fillId="34" borderId="28" xfId="0"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56"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57" xfId="0" applyFill="1" applyBorder="1" applyAlignment="1" applyProtection="1">
      <alignment vertical="center"/>
      <protection locked="0"/>
    </xf>
    <xf numFmtId="171" fontId="0" fillId="0" borderId="57" xfId="49" applyFont="1" applyFill="1" applyBorder="1" applyAlignment="1" applyProtection="1">
      <alignment vertical="center"/>
      <protection/>
    </xf>
    <xf numFmtId="165" fontId="0" fillId="0" borderId="58" xfId="0" applyNumberFormat="1" applyFill="1" applyBorder="1" applyAlignment="1" applyProtection="1">
      <alignment vertical="center"/>
      <protection/>
    </xf>
    <xf numFmtId="170" fontId="0" fillId="0" borderId="17" xfId="51" applyFont="1" applyFill="1" applyBorder="1" applyAlignment="1" applyProtection="1">
      <alignment vertical="center"/>
      <protection/>
    </xf>
    <xf numFmtId="165" fontId="0" fillId="0" borderId="59" xfId="0" applyNumberFormat="1" applyFill="1" applyBorder="1" applyAlignment="1" applyProtection="1">
      <alignment horizontal="center" vertical="center"/>
      <protection/>
    </xf>
    <xf numFmtId="170" fontId="0" fillId="0" borderId="60" xfId="51" applyFont="1" applyFill="1" applyBorder="1" applyAlignment="1" applyProtection="1">
      <alignment horizontal="right" vertical="center"/>
      <protection/>
    </xf>
    <xf numFmtId="170" fontId="0" fillId="0" borderId="61" xfId="51" applyFont="1" applyFill="1" applyBorder="1" applyAlignment="1" applyProtection="1">
      <alignment horizontal="right" vertical="center"/>
      <protection/>
    </xf>
    <xf numFmtId="170" fontId="0" fillId="0" borderId="62" xfId="51" applyFont="1" applyFill="1" applyBorder="1" applyAlignment="1" applyProtection="1">
      <alignment horizontal="right" vertical="center"/>
      <protection/>
    </xf>
    <xf numFmtId="0" fontId="0" fillId="0" borderId="30" xfId="0" applyFill="1" applyBorder="1" applyAlignment="1" applyProtection="1">
      <alignment vertical="center"/>
      <protection locked="0"/>
    </xf>
    <xf numFmtId="170" fontId="0" fillId="0" borderId="63" xfId="51" applyFont="1" applyFill="1" applyBorder="1" applyAlignment="1" applyProtection="1">
      <alignment horizontal="right" vertical="center"/>
      <protection/>
    </xf>
    <xf numFmtId="0" fontId="0" fillId="0" borderId="31" xfId="0" applyFill="1" applyBorder="1" applyAlignment="1" applyProtection="1">
      <alignment vertical="center"/>
      <protection locked="0"/>
    </xf>
    <xf numFmtId="0" fontId="0" fillId="0" borderId="64" xfId="0" applyFill="1" applyBorder="1" applyAlignment="1" applyProtection="1">
      <alignment vertical="center"/>
      <protection locked="0"/>
    </xf>
    <xf numFmtId="0" fontId="0" fillId="0" borderId="65" xfId="0" applyFill="1" applyBorder="1" applyAlignment="1" applyProtection="1">
      <alignment vertical="center"/>
      <protection locked="0"/>
    </xf>
    <xf numFmtId="165" fontId="0" fillId="0" borderId="66" xfId="0" applyNumberFormat="1" applyFill="1" applyBorder="1" applyAlignment="1" applyProtection="1">
      <alignment horizontal="center" vertical="center"/>
      <protection/>
    </xf>
    <xf numFmtId="170" fontId="0" fillId="0" borderId="67" xfId="51" applyFont="1" applyFill="1" applyBorder="1" applyAlignment="1" applyProtection="1">
      <alignment horizontal="right" vertical="center"/>
      <protection/>
    </xf>
    <xf numFmtId="171" fontId="0" fillId="0" borderId="68" xfId="49" applyFont="1" applyFill="1" applyBorder="1" applyAlignment="1" applyProtection="1">
      <alignment horizontal="center" vertical="center"/>
      <protection/>
    </xf>
    <xf numFmtId="171" fontId="0" fillId="34" borderId="69" xfId="49" applyFont="1" applyFill="1" applyBorder="1" applyAlignment="1" applyProtection="1">
      <alignment horizontal="center" vertical="center"/>
      <protection/>
    </xf>
    <xf numFmtId="171" fontId="0" fillId="0" borderId="70" xfId="49" applyFont="1" applyFill="1" applyBorder="1" applyAlignment="1" applyProtection="1">
      <alignment horizontal="center" vertical="center"/>
      <protection/>
    </xf>
    <xf numFmtId="171" fontId="0" fillId="0" borderId="71" xfId="49" applyFont="1" applyFill="1" applyBorder="1" applyAlignment="1" applyProtection="1">
      <alignment horizontal="center" vertical="center"/>
      <protection/>
    </xf>
    <xf numFmtId="171" fontId="0" fillId="0" borderId="72" xfId="49" applyFont="1" applyFill="1" applyBorder="1" applyAlignment="1" applyProtection="1">
      <alignment horizontal="center" vertical="center"/>
      <protection/>
    </xf>
    <xf numFmtId="0" fontId="0" fillId="35" borderId="0" xfId="0" applyFill="1" applyAlignment="1" applyProtection="1">
      <alignment/>
      <protection locked="0"/>
    </xf>
    <xf numFmtId="0" fontId="97" fillId="35" borderId="0" xfId="0" applyFont="1" applyFill="1" applyBorder="1" applyAlignment="1" applyProtection="1">
      <alignment horizontal="center" vertical="center" wrapText="1"/>
      <protection/>
    </xf>
    <xf numFmtId="0" fontId="0" fillId="35" borderId="0" xfId="0" applyFill="1" applyBorder="1" applyAlignment="1" applyProtection="1">
      <alignment horizontal="center" wrapText="1"/>
      <protection/>
    </xf>
    <xf numFmtId="180" fontId="97" fillId="35" borderId="0" xfId="0" applyNumberFormat="1" applyFont="1" applyFill="1" applyBorder="1" applyAlignment="1" applyProtection="1">
      <alignment horizontal="center" vertical="center" wrapText="1"/>
      <protection/>
    </xf>
    <xf numFmtId="0" fontId="27" fillId="9" borderId="73" xfId="0" applyFont="1" applyFill="1" applyBorder="1" applyAlignment="1" applyProtection="1">
      <alignment horizontal="center" vertical="center" wrapText="1"/>
      <protection/>
    </xf>
    <xf numFmtId="0" fontId="0" fillId="35" borderId="0" xfId="0" applyFill="1" applyBorder="1" applyAlignment="1" applyProtection="1">
      <alignment/>
      <protection locked="0"/>
    </xf>
    <xf numFmtId="0" fontId="0" fillId="35" borderId="0" xfId="0" applyFill="1" applyAlignment="1" applyProtection="1">
      <alignment wrapText="1"/>
      <protection/>
    </xf>
    <xf numFmtId="0" fontId="0" fillId="35" borderId="0" xfId="0" applyFill="1" applyAlignment="1" applyProtection="1">
      <alignment wrapText="1"/>
      <protection locked="0"/>
    </xf>
    <xf numFmtId="0" fontId="0" fillId="0" borderId="0" xfId="0" applyAlignment="1" applyProtection="1">
      <alignment wrapText="1"/>
      <protection locked="0"/>
    </xf>
    <xf numFmtId="0" fontId="8" fillId="35" borderId="0" xfId="0" applyFont="1" applyFill="1" applyAlignment="1" applyProtection="1">
      <alignment horizontal="left" wrapText="1"/>
      <protection/>
    </xf>
    <xf numFmtId="170" fontId="58" fillId="35" borderId="0" xfId="51" applyFont="1" applyFill="1" applyAlignment="1" applyProtection="1">
      <alignment wrapText="1"/>
      <protection/>
    </xf>
    <xf numFmtId="170" fontId="58" fillId="35" borderId="0" xfId="51" applyFont="1" applyFill="1" applyAlignment="1" applyProtection="1">
      <alignment horizontal="right" wrapText="1"/>
      <protection/>
    </xf>
    <xf numFmtId="0" fontId="26" fillId="13" borderId="74" xfId="0" applyFont="1" applyFill="1" applyBorder="1" applyAlignment="1" applyProtection="1">
      <alignment horizontal="center" vertical="center" wrapText="1"/>
      <protection/>
    </xf>
    <xf numFmtId="0" fontId="27" fillId="13" borderId="73" xfId="0" applyFont="1" applyFill="1" applyBorder="1" applyAlignment="1" applyProtection="1">
      <alignment horizontal="center" vertical="center" wrapText="1"/>
      <protection/>
    </xf>
    <xf numFmtId="0" fontId="7" fillId="13" borderId="17" xfId="0" applyFont="1" applyFill="1" applyBorder="1" applyAlignment="1" applyProtection="1">
      <alignment horizontal="center" vertical="center" wrapText="1"/>
      <protection/>
    </xf>
    <xf numFmtId="0" fontId="8" fillId="0" borderId="12" xfId="0" applyFont="1" applyBorder="1" applyAlignment="1" applyProtection="1">
      <alignment wrapText="1"/>
      <protection/>
    </xf>
    <xf numFmtId="182" fontId="8" fillId="36" borderId="39" xfId="51" applyNumberFormat="1" applyFont="1" applyFill="1" applyBorder="1" applyAlignment="1" applyProtection="1">
      <alignment horizontal="center" vertical="center" wrapText="1"/>
      <protection/>
    </xf>
    <xf numFmtId="180" fontId="7" fillId="37" borderId="75" xfId="51" applyNumberFormat="1" applyFont="1" applyFill="1" applyBorder="1" applyAlignment="1" applyProtection="1">
      <alignment wrapText="1"/>
      <protection/>
    </xf>
    <xf numFmtId="0" fontId="8" fillId="0" borderId="70" xfId="0" applyFont="1" applyBorder="1" applyAlignment="1" applyProtection="1">
      <alignment wrapText="1"/>
      <protection/>
    </xf>
    <xf numFmtId="182" fontId="8" fillId="0" borderId="38" xfId="51" applyNumberFormat="1" applyFont="1" applyBorder="1" applyAlignment="1" applyProtection="1">
      <alignment horizontal="center" vertical="center" wrapText="1"/>
      <protection/>
    </xf>
    <xf numFmtId="182" fontId="8" fillId="36" borderId="25" xfId="51" applyNumberFormat="1" applyFont="1" applyFill="1" applyBorder="1" applyAlignment="1" applyProtection="1">
      <alignment horizontal="center" vertical="center" wrapText="1"/>
      <protection/>
    </xf>
    <xf numFmtId="182" fontId="8" fillId="0" borderId="25" xfId="51" applyNumberFormat="1" applyFont="1" applyBorder="1" applyAlignment="1" applyProtection="1">
      <alignment horizontal="center" vertical="center" wrapText="1"/>
      <protection/>
    </xf>
    <xf numFmtId="180" fontId="7" fillId="37" borderId="76" xfId="51" applyNumberFormat="1" applyFont="1" applyFill="1" applyBorder="1" applyAlignment="1" applyProtection="1">
      <alignment wrapText="1"/>
      <protection/>
    </xf>
    <xf numFmtId="0" fontId="8" fillId="0" borderId="14" xfId="0" applyFont="1" applyBorder="1" applyAlignment="1" applyProtection="1">
      <alignment wrapText="1"/>
      <protection/>
    </xf>
    <xf numFmtId="182" fontId="8" fillId="36" borderId="54" xfId="51" applyNumberFormat="1" applyFont="1" applyFill="1" applyBorder="1" applyAlignment="1" applyProtection="1">
      <alignment horizontal="center" vertical="center" wrapText="1"/>
      <protection/>
    </xf>
    <xf numFmtId="180" fontId="7" fillId="37" borderId="77" xfId="51" applyNumberFormat="1" applyFont="1" applyFill="1" applyBorder="1" applyAlignment="1" applyProtection="1">
      <alignment wrapText="1"/>
      <protection/>
    </xf>
    <xf numFmtId="0" fontId="26" fillId="12" borderId="73" xfId="0" applyFont="1" applyFill="1" applyBorder="1" applyAlignment="1" applyProtection="1">
      <alignment horizontal="center" vertical="center" wrapText="1"/>
      <protection/>
    </xf>
    <xf numFmtId="0" fontId="27" fillId="12" borderId="73" xfId="0" applyFont="1" applyFill="1" applyBorder="1" applyAlignment="1" applyProtection="1">
      <alignment horizontal="center" vertical="center" wrapText="1"/>
      <protection/>
    </xf>
    <xf numFmtId="0" fontId="7" fillId="12" borderId="78" xfId="0" applyFont="1" applyFill="1" applyBorder="1" applyAlignment="1" applyProtection="1">
      <alignment horizontal="center" vertical="center" wrapText="1"/>
      <protection/>
    </xf>
    <xf numFmtId="0" fontId="8" fillId="0" borderId="39" xfId="0" applyFont="1" applyBorder="1" applyAlignment="1" applyProtection="1">
      <alignment wrapText="1"/>
      <protection/>
    </xf>
    <xf numFmtId="182" fontId="8" fillId="0" borderId="25" xfId="51" applyNumberFormat="1" applyFont="1" applyBorder="1" applyAlignment="1" applyProtection="1">
      <alignment wrapText="1"/>
      <protection/>
    </xf>
    <xf numFmtId="179" fontId="58" fillId="35" borderId="0" xfId="0" applyNumberFormat="1" applyFont="1" applyFill="1" applyAlignment="1" applyProtection="1">
      <alignment wrapText="1"/>
      <protection/>
    </xf>
    <xf numFmtId="182" fontId="8" fillId="0" borderId="79" xfId="51" applyNumberFormat="1" applyFont="1" applyBorder="1" applyAlignment="1" applyProtection="1">
      <alignment horizontal="center" vertical="center" wrapText="1"/>
      <protection/>
    </xf>
    <xf numFmtId="10" fontId="8" fillId="0" borderId="80" xfId="55" applyNumberFormat="1" applyFont="1" applyBorder="1" applyAlignment="1" applyProtection="1">
      <alignment horizontal="center" wrapText="1"/>
      <protection/>
    </xf>
    <xf numFmtId="0" fontId="8" fillId="35" borderId="0" xfId="0" applyFont="1" applyFill="1" applyBorder="1" applyAlignment="1" applyProtection="1">
      <alignment wrapText="1"/>
      <protection/>
    </xf>
    <xf numFmtId="182" fontId="8" fillId="35" borderId="81" xfId="51" applyNumberFormat="1" applyFont="1" applyFill="1" applyBorder="1" applyAlignment="1" applyProtection="1">
      <alignment wrapText="1"/>
      <protection/>
    </xf>
    <xf numFmtId="181" fontId="8" fillId="35" borderId="81" xfId="0" applyNumberFormat="1" applyFont="1" applyFill="1" applyBorder="1" applyAlignment="1" applyProtection="1">
      <alignment wrapText="1"/>
      <protection/>
    </xf>
    <xf numFmtId="180" fontId="7" fillId="35" borderId="0" xfId="51" applyNumberFormat="1" applyFont="1" applyFill="1" applyBorder="1" applyAlignment="1" applyProtection="1">
      <alignment wrapText="1"/>
      <protection/>
    </xf>
    <xf numFmtId="182" fontId="8" fillId="35" borderId="0" xfId="51" applyNumberFormat="1" applyFont="1" applyFill="1" applyBorder="1" applyAlignment="1" applyProtection="1">
      <alignment wrapText="1"/>
      <protection/>
    </xf>
    <xf numFmtId="0" fontId="26" fillId="11" borderId="73" xfId="0" applyFont="1" applyFill="1" applyBorder="1" applyAlignment="1" applyProtection="1">
      <alignment horizontal="center" vertical="center" wrapText="1"/>
      <protection/>
    </xf>
    <xf numFmtId="190" fontId="8" fillId="0" borderId="82" xfId="55" applyNumberFormat="1" applyFont="1" applyBorder="1" applyAlignment="1" applyProtection="1">
      <alignment horizontal="center" vertical="center" wrapText="1"/>
      <protection/>
    </xf>
    <xf numFmtId="190" fontId="8" fillId="0" borderId="76" xfId="55" applyNumberFormat="1" applyFont="1" applyBorder="1" applyAlignment="1" applyProtection="1">
      <alignment horizontal="center" vertical="center" wrapText="1"/>
      <protection/>
    </xf>
    <xf numFmtId="190" fontId="8" fillId="0" borderId="77" xfId="55" applyNumberFormat="1" applyFont="1" applyBorder="1" applyAlignment="1" applyProtection="1">
      <alignment horizontal="center" vertical="center" wrapText="1"/>
      <protection/>
    </xf>
    <xf numFmtId="0" fontId="26" fillId="38" borderId="73" xfId="0" applyFont="1" applyFill="1" applyBorder="1" applyAlignment="1" applyProtection="1">
      <alignment horizontal="center" vertical="center" wrapText="1"/>
      <protection/>
    </xf>
    <xf numFmtId="0" fontId="27" fillId="38" borderId="73" xfId="0" applyFont="1" applyFill="1" applyBorder="1" applyAlignment="1" applyProtection="1">
      <alignment horizontal="center" vertical="center" wrapText="1"/>
      <protection/>
    </xf>
    <xf numFmtId="0" fontId="7" fillId="38" borderId="73" xfId="0" applyFont="1" applyFill="1" applyBorder="1" applyAlignment="1" applyProtection="1">
      <alignment horizontal="center" vertical="center" wrapText="1"/>
      <protection/>
    </xf>
    <xf numFmtId="0" fontId="25" fillId="0" borderId="83" xfId="0" applyFont="1" applyBorder="1" applyAlignment="1" applyProtection="1">
      <alignment horizontal="center" vertical="center" wrapText="1"/>
      <protection/>
    </xf>
    <xf numFmtId="0" fontId="8" fillId="0" borderId="59" xfId="0" applyFont="1" applyBorder="1" applyAlignment="1" applyProtection="1">
      <alignment vertical="center" wrapText="1"/>
      <protection/>
    </xf>
    <xf numFmtId="180" fontId="7" fillId="37" borderId="60" xfId="51" applyNumberFormat="1" applyFont="1" applyFill="1" applyBorder="1" applyAlignment="1" applyProtection="1">
      <alignment vertical="center" wrapText="1"/>
      <protection/>
    </xf>
    <xf numFmtId="0" fontId="25" fillId="0" borderId="84" xfId="0" applyFont="1" applyBorder="1" applyAlignment="1" applyProtection="1">
      <alignment horizontal="center" vertical="center" wrapText="1"/>
      <protection/>
    </xf>
    <xf numFmtId="181" fontId="8" fillId="36" borderId="38" xfId="0" applyNumberFormat="1" applyFont="1" applyFill="1" applyBorder="1" applyAlignment="1" applyProtection="1">
      <alignment wrapText="1"/>
      <protection locked="0"/>
    </xf>
    <xf numFmtId="180" fontId="7" fillId="37" borderId="62" xfId="51" applyNumberFormat="1" applyFont="1" applyFill="1" applyBorder="1" applyAlignment="1" applyProtection="1">
      <alignment vertical="center" wrapText="1"/>
      <protection/>
    </xf>
    <xf numFmtId="182" fontId="8" fillId="0" borderId="25" xfId="51" applyNumberFormat="1" applyFont="1" applyBorder="1" applyAlignment="1" applyProtection="1">
      <alignment vertical="center" wrapText="1"/>
      <protection/>
    </xf>
    <xf numFmtId="0" fontId="25" fillId="0" borderId="85" xfId="0" applyFont="1" applyBorder="1" applyAlignment="1" applyProtection="1">
      <alignment horizontal="center" vertical="center" wrapText="1"/>
      <protection/>
    </xf>
    <xf numFmtId="182" fontId="8" fillId="0" borderId="54" xfId="51" applyNumberFormat="1" applyFont="1" applyBorder="1" applyAlignment="1" applyProtection="1">
      <alignment vertical="center" wrapText="1"/>
      <protection/>
    </xf>
    <xf numFmtId="181" fontId="8" fillId="36" borderId="86" xfId="0" applyNumberFormat="1" applyFont="1" applyFill="1" applyBorder="1" applyAlignment="1" applyProtection="1">
      <alignment wrapText="1"/>
      <protection locked="0"/>
    </xf>
    <xf numFmtId="0" fontId="26" fillId="9" borderId="73" xfId="0" applyFont="1" applyFill="1" applyBorder="1" applyAlignment="1" applyProtection="1">
      <alignment horizontal="center" vertical="center" wrapText="1"/>
      <protection/>
    </xf>
    <xf numFmtId="0" fontId="7" fillId="9" borderId="78" xfId="0" applyFont="1" applyFill="1" applyBorder="1" applyAlignment="1" applyProtection="1">
      <alignment horizontal="center" vertical="center" wrapText="1"/>
      <protection/>
    </xf>
    <xf numFmtId="180" fontId="58" fillId="35" borderId="0" xfId="0" applyNumberFormat="1" applyFont="1" applyFill="1" applyAlignment="1" applyProtection="1">
      <alignment wrapText="1"/>
      <protection/>
    </xf>
    <xf numFmtId="0" fontId="26" fillId="14" borderId="73" xfId="0" applyFont="1" applyFill="1" applyBorder="1" applyAlignment="1" applyProtection="1">
      <alignment horizontal="center" vertical="center" wrapText="1"/>
      <protection/>
    </xf>
    <xf numFmtId="0" fontId="27" fillId="14" borderId="73" xfId="0" applyFont="1" applyFill="1" applyBorder="1" applyAlignment="1" applyProtection="1">
      <alignment horizontal="center" vertical="center" wrapText="1"/>
      <protection/>
    </xf>
    <xf numFmtId="0" fontId="8" fillId="0" borderId="10" xfId="0" applyFont="1" applyBorder="1" applyAlignment="1" applyProtection="1">
      <alignment wrapText="1"/>
      <protection/>
    </xf>
    <xf numFmtId="181" fontId="8" fillId="36" borderId="10" xfId="0" applyNumberFormat="1" applyFont="1" applyFill="1" applyBorder="1" applyAlignment="1" applyProtection="1">
      <alignment wrapText="1"/>
      <protection locked="0"/>
    </xf>
    <xf numFmtId="182" fontId="8" fillId="0" borderId="39" xfId="51" applyNumberFormat="1" applyFont="1" applyBorder="1" applyAlignment="1" applyProtection="1">
      <alignment wrapText="1"/>
      <protection/>
    </xf>
    <xf numFmtId="180" fontId="7" fillId="37" borderId="87" xfId="51" applyNumberFormat="1" applyFont="1" applyFill="1" applyBorder="1" applyAlignment="1" applyProtection="1">
      <alignment wrapText="1"/>
      <protection/>
    </xf>
    <xf numFmtId="182" fontId="8" fillId="0" borderId="38" xfId="51" applyNumberFormat="1" applyFont="1" applyBorder="1" applyAlignment="1" applyProtection="1">
      <alignment wrapText="1"/>
      <protection/>
    </xf>
    <xf numFmtId="180" fontId="7" fillId="37" borderId="46" xfId="51" applyNumberFormat="1" applyFont="1" applyFill="1" applyBorder="1" applyAlignment="1" applyProtection="1">
      <alignment wrapText="1"/>
      <protection/>
    </xf>
    <xf numFmtId="0" fontId="58" fillId="35" borderId="0" xfId="0" applyFont="1" applyFill="1" applyAlignment="1" applyProtection="1">
      <alignment wrapText="1"/>
      <protection/>
    </xf>
    <xf numFmtId="0" fontId="26" fillId="39" borderId="73" xfId="0" applyFont="1" applyFill="1" applyBorder="1" applyAlignment="1" applyProtection="1">
      <alignment horizontal="center" vertical="center" wrapText="1"/>
      <protection/>
    </xf>
    <xf numFmtId="0" fontId="27" fillId="39" borderId="73" xfId="0" applyFont="1" applyFill="1" applyBorder="1" applyAlignment="1" applyProtection="1">
      <alignment horizontal="center" vertical="center" wrapText="1"/>
      <protection/>
    </xf>
    <xf numFmtId="0" fontId="26" fillId="40" borderId="73" xfId="0" applyFont="1" applyFill="1" applyBorder="1" applyAlignment="1" applyProtection="1">
      <alignment horizontal="center" vertical="center" wrapText="1"/>
      <protection/>
    </xf>
    <xf numFmtId="0" fontId="27" fillId="40" borderId="73" xfId="0" applyFont="1" applyFill="1" applyBorder="1" applyAlignment="1" applyProtection="1">
      <alignment horizontal="center" vertical="center" wrapText="1"/>
      <protection/>
    </xf>
    <xf numFmtId="0" fontId="7" fillId="39" borderId="73" xfId="0" applyFont="1" applyFill="1" applyBorder="1" applyAlignment="1" applyProtection="1">
      <alignment horizontal="center" vertical="center" wrapText="1"/>
      <protection/>
    </xf>
    <xf numFmtId="182" fontId="8" fillId="0" borderId="88" xfId="51" applyNumberFormat="1" applyFont="1" applyBorder="1" applyAlignment="1" applyProtection="1">
      <alignment wrapText="1"/>
      <protection/>
    </xf>
    <xf numFmtId="181" fontId="8" fillId="36" borderId="88" xfId="0" applyNumberFormat="1" applyFont="1" applyFill="1" applyBorder="1" applyAlignment="1" applyProtection="1">
      <alignment wrapText="1"/>
      <protection locked="0"/>
    </xf>
    <xf numFmtId="10" fontId="8" fillId="0" borderId="89" xfId="55" applyNumberFormat="1" applyFont="1" applyBorder="1" applyAlignment="1" applyProtection="1">
      <alignment horizontal="center" wrapText="1"/>
      <protection/>
    </xf>
    <xf numFmtId="0" fontId="7" fillId="14" borderId="73" xfId="0" applyFont="1" applyFill="1" applyBorder="1" applyAlignment="1" applyProtection="1">
      <alignment horizontal="center" vertical="center" wrapText="1"/>
      <protection/>
    </xf>
    <xf numFmtId="0" fontId="8" fillId="0" borderId="90" xfId="0" applyFont="1" applyBorder="1" applyAlignment="1" applyProtection="1">
      <alignment wrapText="1"/>
      <protection/>
    </xf>
    <xf numFmtId="0" fontId="8" fillId="0" borderId="84" xfId="0" applyFont="1" applyBorder="1" applyAlignment="1" applyProtection="1">
      <alignment wrapText="1"/>
      <protection/>
    </xf>
    <xf numFmtId="0" fontId="8" fillId="0" borderId="91" xfId="0" applyFont="1" applyBorder="1" applyAlignment="1" applyProtection="1">
      <alignment wrapText="1"/>
      <protection/>
    </xf>
    <xf numFmtId="0" fontId="8" fillId="0" borderId="66" xfId="0" applyFont="1" applyBorder="1" applyAlignment="1" applyProtection="1">
      <alignment wrapText="1"/>
      <protection/>
    </xf>
    <xf numFmtId="180" fontId="7" fillId="37" borderId="92" xfId="51" applyNumberFormat="1" applyFont="1" applyFill="1" applyBorder="1" applyAlignment="1" applyProtection="1">
      <alignment wrapText="1"/>
      <protection/>
    </xf>
    <xf numFmtId="0" fontId="7" fillId="40" borderId="73" xfId="0" applyFont="1" applyFill="1" applyBorder="1" applyAlignment="1" applyProtection="1">
      <alignment horizontal="center" vertical="center" wrapText="1"/>
      <protection/>
    </xf>
    <xf numFmtId="180" fontId="8" fillId="41" borderId="51" xfId="51" applyNumberFormat="1" applyFont="1" applyFill="1" applyBorder="1" applyAlignment="1" applyProtection="1">
      <alignment wrapText="1"/>
      <protection/>
    </xf>
    <xf numFmtId="180" fontId="8" fillId="41" borderId="44" xfId="51" applyNumberFormat="1" applyFont="1" applyFill="1" applyBorder="1" applyAlignment="1" applyProtection="1">
      <alignment wrapText="1"/>
      <protection/>
    </xf>
    <xf numFmtId="180" fontId="8" fillId="41" borderId="43" xfId="51" applyNumberFormat="1" applyFont="1" applyFill="1" applyBorder="1" applyAlignment="1" applyProtection="1">
      <alignment wrapText="1"/>
      <protection/>
    </xf>
    <xf numFmtId="180" fontId="8" fillId="41" borderId="51" xfId="51" applyNumberFormat="1" applyFont="1" applyFill="1" applyBorder="1" applyAlignment="1" applyProtection="1">
      <alignment wrapText="1"/>
      <protection/>
    </xf>
    <xf numFmtId="180" fontId="8" fillId="41" borderId="44" xfId="51" applyNumberFormat="1" applyFont="1" applyFill="1" applyBorder="1" applyAlignment="1" applyProtection="1">
      <alignment wrapText="1"/>
      <protection/>
    </xf>
    <xf numFmtId="180" fontId="8" fillId="41" borderId="43" xfId="51" applyNumberFormat="1" applyFont="1" applyFill="1" applyBorder="1" applyAlignment="1" applyProtection="1">
      <alignment wrapText="1"/>
      <protection/>
    </xf>
    <xf numFmtId="180" fontId="8" fillId="41" borderId="60" xfId="51" applyNumberFormat="1" applyFont="1" applyFill="1" applyBorder="1" applyAlignment="1" applyProtection="1">
      <alignment vertical="center" wrapText="1"/>
      <protection/>
    </xf>
    <xf numFmtId="180" fontId="8" fillId="41" borderId="62" xfId="51" applyNumberFormat="1" applyFont="1" applyFill="1" applyBorder="1" applyAlignment="1" applyProtection="1">
      <alignment vertical="center" wrapText="1"/>
      <protection/>
    </xf>
    <xf numFmtId="180" fontId="8" fillId="41" borderId="93" xfId="51" applyNumberFormat="1" applyFont="1" applyFill="1" applyBorder="1" applyAlignment="1" applyProtection="1">
      <alignment wrapText="1"/>
      <protection/>
    </xf>
    <xf numFmtId="180" fontId="8" fillId="41" borderId="62" xfId="51" applyNumberFormat="1" applyFont="1" applyFill="1" applyBorder="1" applyAlignment="1" applyProtection="1">
      <alignment wrapText="1"/>
      <protection/>
    </xf>
    <xf numFmtId="180" fontId="8" fillId="41" borderId="67" xfId="51" applyNumberFormat="1" applyFont="1" applyFill="1" applyBorder="1" applyAlignment="1" applyProtection="1">
      <alignment wrapText="1"/>
      <protection/>
    </xf>
    <xf numFmtId="0" fontId="2" fillId="37" borderId="94" xfId="0" applyFont="1" applyFill="1" applyBorder="1" applyAlignment="1" applyProtection="1">
      <alignment vertical="center"/>
      <protection locked="0"/>
    </xf>
    <xf numFmtId="0" fontId="2" fillId="37" borderId="95" xfId="0" applyFont="1" applyFill="1" applyBorder="1" applyAlignment="1" applyProtection="1">
      <alignment vertical="center"/>
      <protection locked="0"/>
    </xf>
    <xf numFmtId="0" fontId="2" fillId="37" borderId="95" xfId="0" applyFont="1" applyFill="1" applyBorder="1" applyAlignment="1" applyProtection="1">
      <alignment horizontal="left" vertical="center"/>
      <protection locked="0"/>
    </xf>
    <xf numFmtId="0" fontId="0" fillId="37" borderId="95" xfId="0" applyFill="1" applyBorder="1" applyAlignment="1" applyProtection="1">
      <alignment vertical="center"/>
      <protection locked="0"/>
    </xf>
    <xf numFmtId="0" fontId="6" fillId="37" borderId="96" xfId="0" applyFont="1" applyFill="1" applyBorder="1" applyAlignment="1" applyProtection="1">
      <alignment vertical="center"/>
      <protection locked="0"/>
    </xf>
    <xf numFmtId="165" fontId="5" fillId="37" borderId="97" xfId="0" applyNumberFormat="1" applyFont="1" applyFill="1" applyBorder="1" applyAlignment="1" applyProtection="1">
      <alignment vertical="center"/>
      <protection locked="0"/>
    </xf>
    <xf numFmtId="0" fontId="2" fillId="37" borderId="97" xfId="0" applyFont="1" applyFill="1" applyBorder="1" applyAlignment="1" applyProtection="1">
      <alignment vertical="center"/>
      <protection locked="0"/>
    </xf>
    <xf numFmtId="0" fontId="2" fillId="37" borderId="74" xfId="0" applyFont="1" applyFill="1" applyBorder="1" applyAlignment="1" applyProtection="1">
      <alignment horizontal="center" vertical="center"/>
      <protection locked="0"/>
    </xf>
    <xf numFmtId="0" fontId="0" fillId="42" borderId="46" xfId="0" applyFill="1" applyBorder="1" applyAlignment="1" applyProtection="1">
      <alignment horizontal="center"/>
      <protection locked="0"/>
    </xf>
    <xf numFmtId="0" fontId="0" fillId="42" borderId="87" xfId="0" applyFill="1" applyBorder="1" applyAlignment="1" applyProtection="1">
      <alignment horizontal="center"/>
      <protection locked="0"/>
    </xf>
    <xf numFmtId="0" fontId="0" fillId="42" borderId="46" xfId="0" applyFill="1" applyBorder="1" applyAlignment="1" applyProtection="1">
      <alignment horizontal="center" vertical="center"/>
      <protection locked="0"/>
    </xf>
    <xf numFmtId="0" fontId="59" fillId="42" borderId="46" xfId="0" applyFont="1" applyFill="1" applyBorder="1" applyAlignment="1" applyProtection="1">
      <alignment horizontal="center" vertical="center"/>
      <protection locked="0"/>
    </xf>
    <xf numFmtId="0" fontId="0" fillId="42" borderId="20" xfId="0" applyFill="1" applyBorder="1" applyAlignment="1" applyProtection="1">
      <alignment horizontal="center" vertical="center"/>
      <protection locked="0"/>
    </xf>
    <xf numFmtId="0" fontId="0" fillId="42" borderId="98" xfId="0" applyFill="1" applyBorder="1" applyAlignment="1" applyProtection="1">
      <alignment horizontal="center" vertical="center"/>
      <protection locked="0"/>
    </xf>
    <xf numFmtId="0" fontId="0" fillId="42" borderId="19" xfId="0" applyFill="1" applyBorder="1" applyAlignment="1" applyProtection="1">
      <alignment horizontal="center" vertical="center"/>
      <protection locked="0"/>
    </xf>
    <xf numFmtId="0" fontId="0" fillId="42" borderId="99" xfId="0" applyFill="1" applyBorder="1" applyAlignment="1" applyProtection="1">
      <alignment horizontal="center" vertical="center"/>
      <protection locked="0"/>
    </xf>
    <xf numFmtId="0" fontId="0" fillId="42" borderId="100" xfId="0" applyFill="1" applyBorder="1" applyAlignment="1" applyProtection="1">
      <alignment horizontal="center" vertical="center"/>
      <protection locked="0"/>
    </xf>
    <xf numFmtId="0" fontId="0" fillId="42" borderId="92" xfId="0" applyFill="1" applyBorder="1" applyAlignment="1" applyProtection="1">
      <alignment horizontal="center" vertical="center"/>
      <protection locked="0"/>
    </xf>
    <xf numFmtId="170" fontId="102" fillId="42" borderId="23" xfId="0" applyNumberFormat="1" applyFont="1" applyFill="1" applyBorder="1" applyAlignment="1" applyProtection="1">
      <alignment horizontal="center" vertical="center"/>
      <protection/>
    </xf>
    <xf numFmtId="171" fontId="0" fillId="0" borderId="37" xfId="49" applyFont="1" applyFill="1" applyBorder="1" applyAlignment="1" applyProtection="1">
      <alignment horizontal="center" vertical="center"/>
      <protection/>
    </xf>
    <xf numFmtId="165" fontId="0" fillId="0" borderId="55" xfId="0" applyNumberFormat="1" applyFill="1" applyBorder="1" applyAlignment="1" applyProtection="1">
      <alignment horizontal="center" vertical="center"/>
      <protection/>
    </xf>
    <xf numFmtId="170" fontId="0" fillId="0" borderId="98" xfId="51" applyFont="1" applyFill="1" applyBorder="1" applyAlignment="1" applyProtection="1">
      <alignment horizontal="right" vertical="center"/>
      <protection/>
    </xf>
    <xf numFmtId="171" fontId="0" fillId="0" borderId="37" xfId="49" applyNumberFormat="1" applyFont="1" applyFill="1" applyBorder="1" applyAlignment="1" applyProtection="1">
      <alignment/>
      <protection/>
    </xf>
    <xf numFmtId="165" fontId="0" fillId="0" borderId="55" xfId="0" applyNumberFormat="1" applyFill="1" applyBorder="1" applyAlignment="1" applyProtection="1">
      <alignment/>
      <protection/>
    </xf>
    <xf numFmtId="170" fontId="0" fillId="0" borderId="98" xfId="51" applyFont="1" applyFill="1" applyBorder="1" applyAlignment="1" applyProtection="1">
      <alignment vertical="center"/>
      <protection/>
    </xf>
    <xf numFmtId="171" fontId="0" fillId="0" borderId="37" xfId="49" applyFont="1" applyFill="1" applyBorder="1" applyAlignment="1" applyProtection="1">
      <alignment/>
      <protection/>
    </xf>
    <xf numFmtId="0" fontId="0" fillId="0" borderId="101" xfId="0" applyFill="1" applyBorder="1" applyAlignment="1" applyProtection="1">
      <alignment vertical="center"/>
      <protection locked="0"/>
    </xf>
    <xf numFmtId="0" fontId="0" fillId="0" borderId="102" xfId="0" applyFill="1" applyBorder="1" applyAlignment="1" applyProtection="1">
      <alignment vertical="center"/>
      <protection locked="0"/>
    </xf>
    <xf numFmtId="171" fontId="0" fillId="0" borderId="37" xfId="49" applyFont="1" applyFill="1" applyBorder="1" applyAlignment="1" applyProtection="1">
      <alignment vertical="center"/>
      <protection/>
    </xf>
    <xf numFmtId="165" fontId="0" fillId="0" borderId="55" xfId="0" applyNumberFormat="1" applyFill="1" applyBorder="1" applyAlignment="1" applyProtection="1">
      <alignment vertical="center"/>
      <protection/>
    </xf>
    <xf numFmtId="0" fontId="0" fillId="0" borderId="48" xfId="0" applyFill="1" applyBorder="1" applyAlignment="1" applyProtection="1">
      <alignment/>
      <protection locked="0"/>
    </xf>
    <xf numFmtId="0" fontId="0" fillId="0" borderId="36" xfId="0" applyFill="1" applyBorder="1" applyAlignment="1" applyProtection="1">
      <alignment/>
      <protection locked="0"/>
    </xf>
    <xf numFmtId="171" fontId="0" fillId="0" borderId="22" xfId="49" applyFont="1" applyFill="1" applyBorder="1" applyAlignment="1" applyProtection="1">
      <alignment horizontal="center" vertical="center"/>
      <protection/>
    </xf>
    <xf numFmtId="171" fontId="0" fillId="34" borderId="37" xfId="49" applyFont="1" applyFill="1" applyBorder="1" applyAlignment="1" applyProtection="1">
      <alignment horizontal="center" vertical="center"/>
      <protection/>
    </xf>
    <xf numFmtId="165" fontId="0" fillId="34" borderId="103" xfId="0" applyNumberFormat="1" applyFill="1" applyBorder="1" applyAlignment="1" applyProtection="1">
      <alignment horizontal="center" vertical="center"/>
      <protection/>
    </xf>
    <xf numFmtId="0" fontId="0" fillId="0" borderId="48"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0" fillId="42" borderId="98" xfId="0" applyFill="1" applyBorder="1" applyAlignment="1" applyProtection="1">
      <alignment horizontal="center"/>
      <protection locked="0"/>
    </xf>
    <xf numFmtId="170" fontId="0" fillId="0" borderId="49" xfId="51" applyFont="1" applyFill="1" applyBorder="1" applyAlignment="1" applyProtection="1">
      <alignment horizontal="right" vertical="center"/>
      <protection/>
    </xf>
    <xf numFmtId="0" fontId="92" fillId="35" borderId="0" xfId="0" applyFont="1" applyFill="1" applyBorder="1" applyAlignment="1" applyProtection="1">
      <alignment horizontal="center" vertical="center" textRotation="90"/>
      <protection locked="0"/>
    </xf>
    <xf numFmtId="0" fontId="92" fillId="35" borderId="0" xfId="0" applyFont="1" applyFill="1" applyBorder="1" applyAlignment="1" applyProtection="1">
      <alignment horizontal="center" vertical="center" textRotation="90" wrapText="1"/>
      <protection locked="0"/>
    </xf>
    <xf numFmtId="0" fontId="0" fillId="35" borderId="0" xfId="0" applyFill="1" applyBorder="1" applyAlignment="1" applyProtection="1">
      <alignment horizontal="center" vertical="center" textRotation="90" wrapText="1"/>
      <protection locked="0"/>
    </xf>
    <xf numFmtId="0" fontId="0" fillId="35" borderId="30" xfId="0" applyNumberFormat="1" applyFill="1" applyBorder="1" applyAlignment="1" applyProtection="1">
      <alignment/>
      <protection locked="0"/>
    </xf>
    <xf numFmtId="0" fontId="0" fillId="35" borderId="0" xfId="0" applyFill="1" applyBorder="1" applyAlignment="1" applyProtection="1">
      <alignment vertical="center"/>
      <protection locked="0"/>
    </xf>
    <xf numFmtId="171" fontId="0" fillId="35" borderId="0" xfId="49" applyNumberFormat="1" applyFont="1" applyFill="1" applyBorder="1" applyAlignment="1" applyProtection="1">
      <alignment/>
      <protection/>
    </xf>
    <xf numFmtId="165" fontId="0" fillId="35" borderId="0" xfId="0" applyNumberFormat="1" applyFill="1" applyBorder="1" applyAlignment="1" applyProtection="1">
      <alignment/>
      <protection/>
    </xf>
    <xf numFmtId="0" fontId="0" fillId="35" borderId="0" xfId="0" applyFill="1" applyBorder="1" applyAlignment="1" applyProtection="1">
      <alignment horizontal="center" vertical="center"/>
      <protection locked="0"/>
    </xf>
    <xf numFmtId="170" fontId="0" fillId="35" borderId="0" xfId="51" applyFont="1" applyFill="1" applyBorder="1" applyAlignment="1" applyProtection="1">
      <alignment vertical="center"/>
      <protection/>
    </xf>
    <xf numFmtId="194" fontId="0" fillId="35" borderId="0" xfId="49" applyNumberFormat="1" applyFont="1" applyFill="1" applyBorder="1" applyAlignment="1" applyProtection="1">
      <alignment/>
      <protection/>
    </xf>
    <xf numFmtId="171" fontId="0" fillId="35" borderId="0" xfId="49" applyFont="1" applyFill="1" applyBorder="1" applyAlignment="1" applyProtection="1">
      <alignment/>
      <protection/>
    </xf>
    <xf numFmtId="0" fontId="0" fillId="35" borderId="29" xfId="0" applyNumberFormat="1" applyFill="1" applyBorder="1" applyAlignment="1" applyProtection="1">
      <alignment/>
      <protection locked="0"/>
    </xf>
    <xf numFmtId="171" fontId="0" fillId="35" borderId="0" xfId="49" applyFont="1" applyFill="1" applyBorder="1" applyAlignment="1" applyProtection="1">
      <alignment vertical="center"/>
      <protection/>
    </xf>
    <xf numFmtId="165" fontId="0" fillId="35" borderId="0" xfId="0" applyNumberFormat="1" applyFill="1" applyBorder="1" applyAlignment="1" applyProtection="1">
      <alignment vertical="center"/>
      <protection/>
    </xf>
    <xf numFmtId="0" fontId="0" fillId="35" borderId="0" xfId="0" applyNumberFormat="1" applyFill="1" applyBorder="1" applyAlignment="1" applyProtection="1">
      <alignment/>
      <protection locked="0"/>
    </xf>
    <xf numFmtId="0" fontId="0" fillId="35" borderId="81" xfId="0" applyFill="1" applyBorder="1" applyAlignment="1" applyProtection="1">
      <alignment vertical="center"/>
      <protection locked="0"/>
    </xf>
    <xf numFmtId="171" fontId="0" fillId="35" borderId="81" xfId="49" applyFont="1" applyFill="1" applyBorder="1" applyAlignment="1" applyProtection="1">
      <alignment/>
      <protection/>
    </xf>
    <xf numFmtId="165" fontId="0" fillId="35" borderId="81" xfId="0" applyNumberFormat="1" applyFill="1" applyBorder="1" applyAlignment="1" applyProtection="1">
      <alignment/>
      <protection/>
    </xf>
    <xf numFmtId="0" fontId="0" fillId="35" borderId="81" xfId="0" applyFill="1" applyBorder="1" applyAlignment="1" applyProtection="1">
      <alignment horizontal="center" vertical="center"/>
      <protection locked="0"/>
    </xf>
    <xf numFmtId="170" fontId="0" fillId="35" borderId="81" xfId="51" applyFont="1" applyFill="1" applyBorder="1" applyAlignment="1" applyProtection="1">
      <alignment vertical="center"/>
      <protection/>
    </xf>
    <xf numFmtId="0" fontId="0" fillId="35" borderId="34" xfId="0" applyNumberFormat="1" applyFill="1" applyBorder="1" applyAlignment="1" applyProtection="1">
      <alignment/>
      <protection locked="0"/>
    </xf>
    <xf numFmtId="0" fontId="0" fillId="35" borderId="0" xfId="0" applyFill="1" applyBorder="1" applyAlignment="1" applyProtection="1">
      <alignment horizontal="left"/>
      <protection locked="0"/>
    </xf>
    <xf numFmtId="171" fontId="0" fillId="35" borderId="0" xfId="49" applyFont="1" applyFill="1" applyBorder="1" applyAlignment="1" applyProtection="1">
      <alignment horizontal="center" vertical="center"/>
      <protection/>
    </xf>
    <xf numFmtId="165" fontId="0" fillId="35" borderId="0" xfId="0" applyNumberFormat="1" applyFill="1" applyBorder="1" applyAlignment="1" applyProtection="1">
      <alignment horizontal="center" vertical="center"/>
      <protection/>
    </xf>
    <xf numFmtId="170" fontId="0" fillId="35" borderId="0" xfId="51" applyFont="1" applyFill="1" applyBorder="1" applyAlignment="1" applyProtection="1">
      <alignment horizontal="center" vertical="center"/>
      <protection/>
    </xf>
    <xf numFmtId="0" fontId="0" fillId="35" borderId="0" xfId="0" applyFont="1" applyFill="1" applyBorder="1" applyAlignment="1" applyProtection="1">
      <alignment horizontal="left" vertical="center"/>
      <protection locked="0"/>
    </xf>
    <xf numFmtId="171" fontId="94" fillId="35" borderId="0" xfId="49" applyFont="1" applyFill="1" applyBorder="1" applyAlignment="1" applyProtection="1">
      <alignment horizontal="center" vertical="center"/>
      <protection locked="0"/>
    </xf>
    <xf numFmtId="171" fontId="0" fillId="35" borderId="0" xfId="49" applyFont="1" applyFill="1" applyBorder="1" applyAlignment="1" applyProtection="1">
      <alignment horizontal="center" vertical="center"/>
      <protection locked="0"/>
    </xf>
    <xf numFmtId="0" fontId="0" fillId="35" borderId="0" xfId="0" applyFill="1" applyBorder="1" applyAlignment="1" applyProtection="1">
      <alignment horizontal="center" vertical="center"/>
      <protection/>
    </xf>
    <xf numFmtId="165" fontId="0" fillId="35" borderId="0" xfId="51" applyNumberFormat="1" applyFont="1" applyFill="1" applyBorder="1" applyAlignment="1" applyProtection="1">
      <alignment horizontal="left" vertical="center"/>
      <protection/>
    </xf>
    <xf numFmtId="0" fontId="0" fillId="35" borderId="0" xfId="0" applyFont="1" applyFill="1" applyBorder="1" applyAlignment="1" applyProtection="1">
      <alignment vertical="center"/>
      <protection locked="0"/>
    </xf>
    <xf numFmtId="0" fontId="2" fillId="35" borderId="0" xfId="0" applyFont="1" applyFill="1" applyBorder="1" applyAlignment="1" applyProtection="1">
      <alignment vertical="center"/>
      <protection locked="0"/>
    </xf>
    <xf numFmtId="170" fontId="0" fillId="35" borderId="0" xfId="51" applyFont="1" applyFill="1" applyBorder="1" applyAlignment="1" applyProtection="1">
      <alignment horizontal="right" vertical="center"/>
      <protection/>
    </xf>
    <xf numFmtId="0" fontId="2" fillId="35" borderId="81" xfId="0" applyFont="1" applyFill="1" applyBorder="1" applyAlignment="1" applyProtection="1">
      <alignment horizontal="center" vertical="center"/>
      <protection locked="0"/>
    </xf>
    <xf numFmtId="9" fontId="92" fillId="42" borderId="104" xfId="0" applyNumberFormat="1" applyFont="1" applyFill="1" applyBorder="1" applyAlignment="1" applyProtection="1">
      <alignment horizontal="center" vertical="center"/>
      <protection locked="0"/>
    </xf>
    <xf numFmtId="170" fontId="100" fillId="42" borderId="73" xfId="0" applyNumberFormat="1" applyFont="1" applyFill="1" applyBorder="1" applyAlignment="1" applyProtection="1">
      <alignment horizontal="center" vertical="center"/>
      <protection/>
    </xf>
    <xf numFmtId="170" fontId="100" fillId="42" borderId="105" xfId="0" applyNumberFormat="1" applyFont="1" applyFill="1" applyBorder="1" applyAlignment="1" applyProtection="1">
      <alignment horizontal="center" vertical="center"/>
      <protection/>
    </xf>
    <xf numFmtId="0" fontId="92" fillId="42" borderId="106" xfId="0" applyFont="1" applyFill="1" applyBorder="1" applyAlignment="1" applyProtection="1">
      <alignment horizontal="center" vertical="center"/>
      <protection/>
    </xf>
    <xf numFmtId="9" fontId="92" fillId="42" borderId="18" xfId="0" applyNumberFormat="1" applyFont="1" applyFill="1" applyBorder="1" applyAlignment="1" applyProtection="1">
      <alignment horizontal="center" vertical="center"/>
      <protection/>
    </xf>
    <xf numFmtId="170" fontId="0" fillId="0" borderId="107" xfId="51" applyFont="1" applyFill="1" applyBorder="1" applyAlignment="1" applyProtection="1">
      <alignment horizontal="right" vertical="center"/>
      <protection/>
    </xf>
    <xf numFmtId="0" fontId="0" fillId="35" borderId="0" xfId="0" applyFill="1" applyBorder="1" applyAlignment="1" applyProtection="1">
      <alignment horizontal="center" vertical="center" wrapText="1"/>
      <protection/>
    </xf>
    <xf numFmtId="9" fontId="0" fillId="35" borderId="0" xfId="0" applyNumberFormat="1" applyFill="1" applyBorder="1" applyAlignment="1" applyProtection="1">
      <alignment horizontal="center" vertical="center"/>
      <protection/>
    </xf>
    <xf numFmtId="0" fontId="93" fillId="35" borderId="0" xfId="0" applyFont="1" applyFill="1" applyAlignment="1" applyProtection="1">
      <alignment horizontal="left" vertical="center"/>
      <protection locked="0"/>
    </xf>
    <xf numFmtId="0" fontId="0" fillId="35" borderId="0" xfId="0" applyFill="1" applyAlignment="1" applyProtection="1">
      <alignment horizontal="center" vertical="center"/>
      <protection locked="0"/>
    </xf>
    <xf numFmtId="0" fontId="0" fillId="35" borderId="16" xfId="0" applyFill="1" applyBorder="1" applyAlignment="1" applyProtection="1">
      <alignment horizontal="center" vertical="center"/>
      <protection locked="0"/>
    </xf>
    <xf numFmtId="0" fontId="0" fillId="35" borderId="17" xfId="0" applyFill="1" applyBorder="1" applyAlignment="1" applyProtection="1">
      <alignment horizontal="center" vertical="center"/>
      <protection locked="0"/>
    </xf>
    <xf numFmtId="0" fontId="0" fillId="35" borderId="18" xfId="0" applyFill="1" applyBorder="1" applyAlignment="1" applyProtection="1">
      <alignment horizontal="center" vertical="center"/>
      <protection locked="0"/>
    </xf>
    <xf numFmtId="9" fontId="0" fillId="35" borderId="18" xfId="0" applyNumberFormat="1" applyFill="1" applyBorder="1" applyAlignment="1" applyProtection="1">
      <alignment horizontal="center" vertical="center"/>
      <protection locked="0"/>
    </xf>
    <xf numFmtId="0" fontId="0" fillId="35" borderId="19" xfId="0" applyFill="1" applyBorder="1" applyAlignment="1" applyProtection="1">
      <alignment horizontal="center" vertical="center" wrapText="1"/>
      <protection locked="0"/>
    </xf>
    <xf numFmtId="170" fontId="0" fillId="35" borderId="16" xfId="0" applyNumberFormat="1" applyFill="1" applyBorder="1" applyAlignment="1" applyProtection="1">
      <alignment horizontal="center" vertical="center"/>
      <protection locked="0"/>
    </xf>
    <xf numFmtId="0" fontId="0" fillId="35" borderId="20" xfId="0" applyFill="1" applyBorder="1" applyAlignment="1" applyProtection="1">
      <alignment horizontal="center" vertical="center" wrapText="1"/>
      <protection locked="0"/>
    </xf>
    <xf numFmtId="170" fontId="0" fillId="35" borderId="21" xfId="0" applyNumberFormat="1" applyFill="1" applyBorder="1" applyAlignment="1" applyProtection="1">
      <alignment horizontal="center" vertical="center"/>
      <protection locked="0"/>
    </xf>
    <xf numFmtId="9" fontId="0" fillId="35" borderId="0" xfId="0" applyNumberFormat="1" applyFill="1" applyBorder="1" applyAlignment="1" applyProtection="1">
      <alignment horizontal="center" vertical="center"/>
      <protection locked="0"/>
    </xf>
    <xf numFmtId="0" fontId="0" fillId="35" borderId="0" xfId="0" applyFill="1" applyAlignment="1" applyProtection="1">
      <alignment horizontal="center" vertical="center"/>
      <protection/>
    </xf>
    <xf numFmtId="0" fontId="94" fillId="35" borderId="0" xfId="0" applyFont="1" applyFill="1" applyAlignment="1" applyProtection="1">
      <alignment horizontal="center" vertical="center"/>
      <protection/>
    </xf>
    <xf numFmtId="0" fontId="97" fillId="35" borderId="0" xfId="0" applyFont="1" applyFill="1" applyAlignment="1" applyProtection="1">
      <alignment horizontal="center" vertical="center"/>
      <protection/>
    </xf>
    <xf numFmtId="170" fontId="0" fillId="35" borderId="0" xfId="0" applyNumberFormat="1" applyFill="1" applyAlignment="1" applyProtection="1">
      <alignment horizontal="center" vertical="center"/>
      <protection/>
    </xf>
    <xf numFmtId="0" fontId="94" fillId="35" borderId="0" xfId="0" applyFont="1" applyFill="1" applyAlignment="1" applyProtection="1">
      <alignment horizontal="center" vertical="center"/>
      <protection locked="0"/>
    </xf>
    <xf numFmtId="0" fontId="97" fillId="35" borderId="0" xfId="0" applyFont="1" applyFill="1" applyAlignment="1" applyProtection="1">
      <alignment horizontal="center" vertical="center"/>
      <protection locked="0"/>
    </xf>
    <xf numFmtId="170" fontId="0" fillId="35" borderId="0" xfId="0" applyNumberFormat="1" applyFill="1" applyAlignment="1" applyProtection="1">
      <alignment horizontal="center" vertical="center"/>
      <protection locked="0"/>
    </xf>
    <xf numFmtId="0" fontId="94" fillId="35" borderId="0" xfId="0" applyFont="1" applyFill="1" applyAlignment="1" applyProtection="1">
      <alignment horizontal="center" vertical="center" wrapText="1"/>
      <protection/>
    </xf>
    <xf numFmtId="170" fontId="103" fillId="35" borderId="0" xfId="0" applyNumberFormat="1" applyFont="1" applyFill="1" applyBorder="1" applyAlignment="1" applyProtection="1">
      <alignment vertical="center" wrapText="1"/>
      <protection/>
    </xf>
    <xf numFmtId="0" fontId="104" fillId="35" borderId="0" xfId="0" applyFont="1" applyFill="1" applyAlignment="1" applyProtection="1">
      <alignment vertical="center" wrapText="1"/>
      <protection/>
    </xf>
    <xf numFmtId="0" fontId="104" fillId="35" borderId="16" xfId="0" applyFont="1" applyFill="1" applyBorder="1" applyAlignment="1" applyProtection="1">
      <alignment vertical="center" wrapText="1"/>
      <protection/>
    </xf>
    <xf numFmtId="0" fontId="94" fillId="35" borderId="0" xfId="0" applyFont="1" applyFill="1" applyAlignment="1" applyProtection="1">
      <alignment vertical="center" wrapText="1"/>
      <protection/>
    </xf>
    <xf numFmtId="170" fontId="96" fillId="42" borderId="18" xfId="0" applyNumberFormat="1" applyFont="1" applyFill="1" applyBorder="1" applyAlignment="1" applyProtection="1">
      <alignment horizontal="center" vertical="center"/>
      <protection/>
    </xf>
    <xf numFmtId="0" fontId="105" fillId="43" borderId="108" xfId="0" applyFont="1" applyFill="1" applyBorder="1" applyAlignment="1" applyProtection="1">
      <alignment horizontal="center" vertical="center"/>
      <protection/>
    </xf>
    <xf numFmtId="9" fontId="94" fillId="43" borderId="32" xfId="0" applyNumberFormat="1" applyFont="1" applyFill="1" applyBorder="1" applyAlignment="1" applyProtection="1">
      <alignment horizontal="center" vertical="center"/>
      <protection/>
    </xf>
    <xf numFmtId="170" fontId="98" fillId="43" borderId="18" xfId="0" applyNumberFormat="1" applyFont="1" applyFill="1" applyBorder="1" applyAlignment="1" applyProtection="1">
      <alignment horizontal="center" vertical="center"/>
      <protection/>
    </xf>
    <xf numFmtId="9" fontId="94" fillId="43" borderId="36" xfId="0" applyNumberFormat="1" applyFont="1" applyFill="1" applyBorder="1" applyAlignment="1" applyProtection="1">
      <alignment horizontal="center" vertical="center"/>
      <protection/>
    </xf>
    <xf numFmtId="0" fontId="105" fillId="44" borderId="108" xfId="0" applyFont="1" applyFill="1" applyBorder="1" applyAlignment="1" applyProtection="1">
      <alignment horizontal="center" vertical="center"/>
      <protection/>
    </xf>
    <xf numFmtId="9" fontId="94" fillId="44" borderId="21" xfId="0" applyNumberFormat="1" applyFont="1" applyFill="1" applyBorder="1" applyAlignment="1" applyProtection="1">
      <alignment horizontal="center" vertical="center"/>
      <protection/>
    </xf>
    <xf numFmtId="170" fontId="99" fillId="44" borderId="19" xfId="0" applyNumberFormat="1" applyFont="1" applyFill="1" applyBorder="1" applyAlignment="1" applyProtection="1">
      <alignment horizontal="center" vertical="center"/>
      <protection/>
    </xf>
    <xf numFmtId="0" fontId="0" fillId="40" borderId="12" xfId="0" applyFill="1" applyBorder="1" applyAlignment="1" applyProtection="1">
      <alignment horizontal="center" vertical="center" wrapText="1"/>
      <protection/>
    </xf>
    <xf numFmtId="9" fontId="0" fillId="40" borderId="109" xfId="0" applyNumberFormat="1" applyFill="1" applyBorder="1" applyAlignment="1" applyProtection="1">
      <alignment horizontal="center" vertical="center"/>
      <protection/>
    </xf>
    <xf numFmtId="0" fontId="0" fillId="40" borderId="47" xfId="0" applyFill="1" applyBorder="1" applyAlignment="1" applyProtection="1">
      <alignment horizontal="center" vertical="center" wrapText="1"/>
      <protection/>
    </xf>
    <xf numFmtId="0" fontId="106" fillId="40" borderId="19" xfId="0" applyFont="1" applyFill="1" applyBorder="1" applyAlignment="1" applyProtection="1">
      <alignment horizontal="center" vertical="center" wrapText="1"/>
      <protection/>
    </xf>
    <xf numFmtId="0" fontId="107" fillId="35" borderId="0" xfId="0" applyFont="1" applyFill="1" applyAlignment="1" applyProtection="1">
      <alignment horizontal="left" vertical="center"/>
      <protection/>
    </xf>
    <xf numFmtId="0" fontId="0" fillId="0" borderId="0" xfId="0" applyAlignment="1">
      <alignment horizontal="center"/>
    </xf>
    <xf numFmtId="0" fontId="0" fillId="0" borderId="38" xfId="0" applyBorder="1" applyAlignment="1">
      <alignment horizontal="center"/>
    </xf>
    <xf numFmtId="0" fontId="0" fillId="0" borderId="38" xfId="0" applyBorder="1" applyAlignment="1">
      <alignment/>
    </xf>
    <xf numFmtId="9" fontId="0" fillId="0" borderId="38" xfId="0" applyNumberFormat="1" applyBorder="1" applyAlignment="1">
      <alignment/>
    </xf>
    <xf numFmtId="2" fontId="0" fillId="0" borderId="38" xfId="0" applyNumberFormat="1" applyBorder="1" applyAlignment="1">
      <alignment/>
    </xf>
    <xf numFmtId="0" fontId="0" fillId="0" borderId="38" xfId="0" applyBorder="1" applyAlignment="1">
      <alignment vertical="center"/>
    </xf>
    <xf numFmtId="0" fontId="0" fillId="0" borderId="38" xfId="0" applyBorder="1" applyAlignment="1">
      <alignment horizontal="center" vertical="center"/>
    </xf>
    <xf numFmtId="2" fontId="0" fillId="0" borderId="38" xfId="0" applyNumberFormat="1" applyBorder="1" applyAlignment="1">
      <alignment vertical="center"/>
    </xf>
    <xf numFmtId="9" fontId="0" fillId="0" borderId="38" xfId="0" applyNumberFormat="1" applyBorder="1" applyAlignment="1">
      <alignment vertical="center"/>
    </xf>
    <xf numFmtId="0" fontId="0" fillId="0" borderId="84" xfId="0" applyBorder="1" applyAlignment="1">
      <alignment/>
    </xf>
    <xf numFmtId="0" fontId="0" fillId="0" borderId="22" xfId="0" applyBorder="1" applyAlignment="1">
      <alignment horizontal="right"/>
    </xf>
    <xf numFmtId="0" fontId="0" fillId="0" borderId="22" xfId="0" applyBorder="1" applyAlignment="1">
      <alignment horizontal="center"/>
    </xf>
    <xf numFmtId="9" fontId="0" fillId="0" borderId="22" xfId="0" applyNumberFormat="1" applyBorder="1" applyAlignment="1">
      <alignment/>
    </xf>
    <xf numFmtId="0" fontId="92" fillId="0" borderId="110" xfId="0" applyFont="1" applyBorder="1" applyAlignment="1">
      <alignment horizontal="center"/>
    </xf>
    <xf numFmtId="0" fontId="92" fillId="0" borderId="111" xfId="0" applyFont="1" applyBorder="1" applyAlignment="1">
      <alignment horizontal="center"/>
    </xf>
    <xf numFmtId="2" fontId="0" fillId="0" borderId="79" xfId="0" applyNumberFormat="1" applyBorder="1" applyAlignment="1">
      <alignment/>
    </xf>
    <xf numFmtId="0" fontId="0" fillId="0" borderId="79" xfId="0" applyBorder="1" applyAlignment="1">
      <alignment horizontal="center"/>
    </xf>
    <xf numFmtId="9" fontId="0" fillId="0" borderId="79" xfId="0" applyNumberFormat="1" applyBorder="1" applyAlignment="1">
      <alignment/>
    </xf>
    <xf numFmtId="2" fontId="0" fillId="0" borderId="110" xfId="0" applyNumberFormat="1" applyBorder="1" applyAlignment="1">
      <alignment/>
    </xf>
    <xf numFmtId="0" fontId="0" fillId="0" borderId="110" xfId="0" applyBorder="1" applyAlignment="1">
      <alignment horizontal="center"/>
    </xf>
    <xf numFmtId="0" fontId="0" fillId="0" borderId="111" xfId="0" applyBorder="1" applyAlignment="1">
      <alignment/>
    </xf>
    <xf numFmtId="170" fontId="0" fillId="0" borderId="44" xfId="51" applyFont="1" applyFill="1" applyBorder="1" applyAlignment="1" applyProtection="1">
      <alignment vertical="center"/>
      <protection/>
    </xf>
    <xf numFmtId="0" fontId="26" fillId="9" borderId="73" xfId="0" applyFont="1" applyFill="1" applyBorder="1" applyAlignment="1" applyProtection="1">
      <alignment horizontal="center" vertical="center" wrapText="1"/>
      <protection/>
    </xf>
    <xf numFmtId="0" fontId="26" fillId="14" borderId="73" xfId="0" applyFont="1" applyFill="1" applyBorder="1" applyAlignment="1" applyProtection="1">
      <alignment horizontal="center" vertical="center" wrapText="1"/>
      <protection/>
    </xf>
    <xf numFmtId="0" fontId="26" fillId="12" borderId="73" xfId="0" applyFont="1" applyFill="1" applyBorder="1" applyAlignment="1" applyProtection="1">
      <alignment horizontal="center" vertical="center" wrapText="1"/>
      <protection/>
    </xf>
    <xf numFmtId="0" fontId="26" fillId="38" borderId="73" xfId="0" applyFont="1" applyFill="1" applyBorder="1" applyAlignment="1" applyProtection="1">
      <alignment horizontal="center" vertical="center" wrapText="1"/>
      <protection/>
    </xf>
    <xf numFmtId="0" fontId="26" fillId="40" borderId="73" xfId="0" applyFont="1" applyFill="1" applyBorder="1" applyAlignment="1" applyProtection="1">
      <alignment horizontal="center" vertical="center" wrapText="1"/>
      <protection/>
    </xf>
    <xf numFmtId="0" fontId="26" fillId="13" borderId="112" xfId="0" applyFont="1" applyFill="1" applyBorder="1" applyAlignment="1" applyProtection="1">
      <alignment horizontal="center" vertical="center" wrapText="1"/>
      <protection/>
    </xf>
    <xf numFmtId="0" fontId="8" fillId="0" borderId="69" xfId="0" applyFont="1" applyBorder="1" applyAlignment="1" applyProtection="1">
      <alignment wrapText="1"/>
      <protection/>
    </xf>
    <xf numFmtId="0" fontId="8" fillId="0" borderId="22" xfId="0" applyFont="1" applyBorder="1" applyAlignment="1" applyProtection="1">
      <alignment horizontal="center" vertical="center" wrapText="1"/>
      <protection/>
    </xf>
    <xf numFmtId="182" fontId="8" fillId="36" borderId="55" xfId="51" applyNumberFormat="1" applyFont="1" applyFill="1" applyBorder="1" applyAlignment="1" applyProtection="1">
      <alignment horizontal="center" vertical="center" wrapText="1"/>
      <protection/>
    </xf>
    <xf numFmtId="0" fontId="26" fillId="11" borderId="113" xfId="0" applyFont="1" applyFill="1" applyBorder="1" applyAlignment="1" applyProtection="1">
      <alignment horizontal="center" vertical="center" wrapText="1"/>
      <protection/>
    </xf>
    <xf numFmtId="190" fontId="8" fillId="0" borderId="24" xfId="55" applyNumberFormat="1" applyFont="1" applyBorder="1" applyAlignment="1" applyProtection="1">
      <alignment horizontal="center" vertical="center" wrapText="1"/>
      <protection/>
    </xf>
    <xf numFmtId="190" fontId="8" fillId="0" borderId="29" xfId="55" applyNumberFormat="1" applyFont="1" applyBorder="1" applyAlignment="1" applyProtection="1">
      <alignment horizontal="center" vertical="center" wrapText="1"/>
      <protection/>
    </xf>
    <xf numFmtId="190" fontId="8" fillId="0" borderId="114" xfId="55" applyNumberFormat="1" applyFont="1" applyBorder="1" applyAlignment="1" applyProtection="1">
      <alignment horizontal="center" vertical="center" wrapText="1"/>
      <protection/>
    </xf>
    <xf numFmtId="9" fontId="8" fillId="0" borderId="115" xfId="55" applyFont="1" applyBorder="1" applyAlignment="1" applyProtection="1">
      <alignment horizontal="center" vertical="center" wrapText="1"/>
      <protection/>
    </xf>
    <xf numFmtId="9" fontId="8" fillId="0" borderId="116" xfId="55" applyFont="1" applyBorder="1" applyAlignment="1" applyProtection="1">
      <alignment horizontal="center" vertical="center" wrapText="1"/>
      <protection/>
    </xf>
    <xf numFmtId="9" fontId="8" fillId="0" borderId="107" xfId="55" applyFont="1" applyBorder="1" applyAlignment="1" applyProtection="1">
      <alignment horizontal="center" vertical="center" wrapText="1"/>
      <protection/>
    </xf>
    <xf numFmtId="10" fontId="8" fillId="0" borderId="117" xfId="55" applyNumberFormat="1" applyFont="1" applyBorder="1" applyAlignment="1" applyProtection="1">
      <alignment horizontal="center" wrapText="1"/>
      <protection/>
    </xf>
    <xf numFmtId="180" fontId="7" fillId="37" borderId="93" xfId="51" applyNumberFormat="1" applyFont="1" applyFill="1" applyBorder="1" applyAlignment="1" applyProtection="1">
      <alignment wrapText="1"/>
      <protection/>
    </xf>
    <xf numFmtId="180" fontId="7" fillId="37" borderId="62" xfId="51" applyNumberFormat="1" applyFont="1" applyFill="1" applyBorder="1" applyAlignment="1" applyProtection="1">
      <alignment wrapText="1"/>
      <protection/>
    </xf>
    <xf numFmtId="0" fontId="8" fillId="0" borderId="118" xfId="51" applyNumberFormat="1" applyFont="1" applyBorder="1" applyAlignment="1" applyProtection="1">
      <alignment horizontal="center" vertical="center" wrapText="1"/>
      <protection/>
    </xf>
    <xf numFmtId="184" fontId="8" fillId="0" borderId="118" xfId="51" applyNumberFormat="1" applyFont="1" applyBorder="1" applyAlignment="1" applyProtection="1">
      <alignment horizontal="center" vertical="center" wrapText="1"/>
      <protection/>
    </xf>
    <xf numFmtId="181" fontId="8" fillId="36" borderId="11" xfId="0" applyNumberFormat="1" applyFont="1" applyFill="1" applyBorder="1" applyAlignment="1" applyProtection="1">
      <alignment wrapText="1"/>
      <protection locked="0"/>
    </xf>
    <xf numFmtId="182" fontId="8" fillId="0" borderId="11" xfId="51" applyNumberFormat="1" applyFont="1" applyBorder="1" applyAlignment="1" applyProtection="1">
      <alignment vertical="center" wrapText="1"/>
      <protection/>
    </xf>
    <xf numFmtId="9" fontId="8" fillId="0" borderId="119" xfId="55" applyFont="1" applyBorder="1" applyAlignment="1" applyProtection="1">
      <alignment horizontal="center" vertical="center" wrapText="1"/>
      <protection/>
    </xf>
    <xf numFmtId="170" fontId="108" fillId="37" borderId="119" xfId="51" applyFont="1" applyFill="1" applyBorder="1" applyAlignment="1">
      <alignment vertical="center" wrapText="1"/>
    </xf>
    <xf numFmtId="180" fontId="8" fillId="41" borderId="119" xfId="51" applyNumberFormat="1" applyFont="1" applyFill="1" applyBorder="1" applyAlignment="1" applyProtection="1">
      <alignment vertical="center" wrapText="1"/>
      <protection/>
    </xf>
    <xf numFmtId="0" fontId="25" fillId="0" borderId="120" xfId="0" applyFont="1" applyBorder="1" applyAlignment="1" applyProtection="1">
      <alignment horizontal="center" vertical="center" wrapText="1"/>
      <protection/>
    </xf>
    <xf numFmtId="0" fontId="16" fillId="35" borderId="121" xfId="0" applyFont="1" applyFill="1" applyBorder="1" applyAlignment="1" applyProtection="1">
      <alignment horizontal="center" wrapText="1"/>
      <protection/>
    </xf>
    <xf numFmtId="0" fontId="58" fillId="35" borderId="121" xfId="0" applyFont="1" applyFill="1" applyBorder="1" applyAlignment="1" applyProtection="1">
      <alignment horizontal="center" wrapText="1"/>
      <protection/>
    </xf>
    <xf numFmtId="180" fontId="7" fillId="35" borderId="121" xfId="51" applyNumberFormat="1" applyFont="1" applyFill="1" applyBorder="1" applyAlignment="1" applyProtection="1">
      <alignment vertical="center" wrapText="1"/>
      <protection/>
    </xf>
    <xf numFmtId="9" fontId="8" fillId="0" borderId="43" xfId="55" applyFont="1" applyBorder="1" applyAlignment="1" applyProtection="1">
      <alignment horizontal="center" vertical="center" wrapText="1"/>
      <protection/>
    </xf>
    <xf numFmtId="9" fontId="8" fillId="0" borderId="60" xfId="55" applyFont="1" applyBorder="1" applyAlignment="1" applyProtection="1">
      <alignment horizontal="center" vertical="center" wrapText="1"/>
      <protection/>
    </xf>
    <xf numFmtId="9" fontId="8" fillId="0" borderId="62" xfId="55" applyFont="1" applyBorder="1" applyAlignment="1" applyProtection="1">
      <alignment horizontal="center" vertical="center" wrapText="1"/>
      <protection/>
    </xf>
    <xf numFmtId="9" fontId="8" fillId="0" borderId="63" xfId="55" applyFont="1" applyBorder="1" applyAlignment="1" applyProtection="1">
      <alignment horizontal="center" vertical="center" wrapText="1"/>
      <protection/>
    </xf>
    <xf numFmtId="182" fontId="8" fillId="0" borderId="15" xfId="51" applyNumberFormat="1" applyFont="1" applyBorder="1" applyAlignment="1" applyProtection="1">
      <alignment vertical="center" wrapText="1"/>
      <protection/>
    </xf>
    <xf numFmtId="182" fontId="8" fillId="0" borderId="122" xfId="51" applyNumberFormat="1" applyFont="1" applyBorder="1" applyAlignment="1" applyProtection="1">
      <alignment vertical="center" wrapText="1"/>
      <protection/>
    </xf>
    <xf numFmtId="44" fontId="0" fillId="0" borderId="0" xfId="0" applyNumberFormat="1" applyAlignment="1" applyProtection="1">
      <alignment wrapText="1"/>
      <protection locked="0"/>
    </xf>
    <xf numFmtId="4" fontId="109" fillId="0" borderId="0" xfId="0" applyNumberFormat="1" applyFont="1" applyAlignment="1">
      <alignment/>
    </xf>
    <xf numFmtId="3" fontId="110" fillId="0" borderId="0" xfId="0" applyNumberFormat="1" applyFont="1" applyAlignment="1">
      <alignment/>
    </xf>
    <xf numFmtId="10" fontId="8" fillId="0" borderId="44" xfId="55" applyNumberFormat="1" applyFont="1" applyBorder="1" applyAlignment="1" applyProtection="1">
      <alignment horizontal="center" wrapText="1"/>
      <protection/>
    </xf>
    <xf numFmtId="10" fontId="8" fillId="0" borderId="49" xfId="55" applyNumberFormat="1" applyFont="1" applyBorder="1" applyAlignment="1" applyProtection="1">
      <alignment horizontal="center" wrapText="1"/>
      <protection/>
    </xf>
    <xf numFmtId="10" fontId="8" fillId="0" borderId="43" xfId="55" applyNumberFormat="1" applyFont="1" applyBorder="1" applyAlignment="1" applyProtection="1">
      <alignment horizontal="center" wrapText="1"/>
      <protection/>
    </xf>
    <xf numFmtId="10" fontId="8" fillId="0" borderId="62" xfId="55" applyNumberFormat="1" applyFont="1" applyBorder="1" applyAlignment="1" applyProtection="1">
      <alignment horizontal="center" wrapText="1"/>
      <protection/>
    </xf>
    <xf numFmtId="9" fontId="8" fillId="0" borderId="62" xfId="55" applyFont="1" applyBorder="1" applyAlignment="1" applyProtection="1">
      <alignment horizontal="center" wrapText="1"/>
      <protection/>
    </xf>
    <xf numFmtId="184" fontId="0" fillId="0" borderId="0" xfId="0" applyNumberFormat="1" applyBorder="1" applyAlignment="1">
      <alignment/>
    </xf>
    <xf numFmtId="0" fontId="0" fillId="0" borderId="94" xfId="0" applyFill="1" applyBorder="1" applyAlignment="1" applyProtection="1">
      <alignment horizontal="left" vertical="center" wrapText="1"/>
      <protection locked="0"/>
    </xf>
    <xf numFmtId="0" fontId="0" fillId="0" borderId="95" xfId="0" applyFill="1" applyBorder="1" applyAlignment="1" applyProtection="1">
      <alignment horizontal="left" vertical="center" wrapText="1"/>
      <protection locked="0"/>
    </xf>
    <xf numFmtId="0" fontId="0" fillId="0" borderId="115"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116" xfId="0"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107" xfId="0" applyFill="1" applyBorder="1" applyAlignment="1" applyProtection="1">
      <alignment horizontal="left" vertical="center" wrapText="1"/>
      <protection locked="0"/>
    </xf>
    <xf numFmtId="0" fontId="111" fillId="45" borderId="123" xfId="0" applyFont="1" applyFill="1" applyBorder="1" applyAlignment="1" applyProtection="1">
      <alignment horizontal="left" vertical="center"/>
      <protection locked="0"/>
    </xf>
    <xf numFmtId="0" fontId="111" fillId="45" borderId="121" xfId="0" applyFont="1" applyFill="1" applyBorder="1" applyAlignment="1" applyProtection="1">
      <alignment horizontal="left" vertical="center"/>
      <protection locked="0"/>
    </xf>
    <xf numFmtId="0" fontId="111" fillId="45" borderId="124" xfId="0" applyFont="1" applyFill="1" applyBorder="1" applyAlignment="1" applyProtection="1">
      <alignment horizontal="left" vertical="center"/>
      <protection locked="0"/>
    </xf>
    <xf numFmtId="0" fontId="19" fillId="46" borderId="123" xfId="0" applyFont="1" applyFill="1" applyBorder="1" applyAlignment="1" applyProtection="1">
      <alignment horizontal="center" vertical="center"/>
      <protection locked="0"/>
    </xf>
    <xf numFmtId="0" fontId="19" fillId="46" borderId="124" xfId="0" applyFont="1" applyFill="1" applyBorder="1" applyAlignment="1" applyProtection="1">
      <alignment horizontal="center" vertical="center"/>
      <protection locked="0"/>
    </xf>
    <xf numFmtId="0" fontId="18" fillId="0" borderId="94" xfId="0" applyFont="1" applyFill="1" applyBorder="1" applyAlignment="1" applyProtection="1">
      <alignment horizontal="center" vertical="top" wrapText="1"/>
      <protection locked="0"/>
    </xf>
    <xf numFmtId="0" fontId="18" fillId="0" borderId="95" xfId="0" applyFont="1" applyFill="1" applyBorder="1" applyAlignment="1" applyProtection="1">
      <alignment horizontal="center" vertical="top" wrapText="1"/>
      <protection locked="0"/>
    </xf>
    <xf numFmtId="0" fontId="18" fillId="0" borderId="115" xfId="0" applyFont="1" applyFill="1" applyBorder="1" applyAlignment="1" applyProtection="1">
      <alignment horizontal="center" vertical="top" wrapText="1"/>
      <protection locked="0"/>
    </xf>
    <xf numFmtId="0" fontId="18" fillId="0" borderId="34" xfId="0"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top" wrapText="1"/>
      <protection locked="0"/>
    </xf>
    <xf numFmtId="0" fontId="18" fillId="0" borderId="116" xfId="0" applyFont="1" applyFill="1" applyBorder="1" applyAlignment="1" applyProtection="1">
      <alignment horizontal="center" vertical="top" wrapText="1"/>
      <protection locked="0"/>
    </xf>
    <xf numFmtId="0" fontId="18" fillId="0" borderId="96" xfId="0" applyFont="1" applyFill="1" applyBorder="1" applyAlignment="1" applyProtection="1">
      <alignment horizontal="center" vertical="top" wrapText="1"/>
      <protection locked="0"/>
    </xf>
    <xf numFmtId="0" fontId="18" fillId="0" borderId="97" xfId="0" applyFont="1" applyFill="1" applyBorder="1" applyAlignment="1" applyProtection="1">
      <alignment horizontal="center" vertical="top" wrapText="1"/>
      <protection locked="0"/>
    </xf>
    <xf numFmtId="0" fontId="18" fillId="0" borderId="107" xfId="0" applyFont="1" applyFill="1" applyBorder="1" applyAlignment="1" applyProtection="1">
      <alignment horizontal="center" vertical="top" wrapText="1"/>
      <protection locked="0"/>
    </xf>
    <xf numFmtId="0" fontId="0" fillId="0" borderId="94" xfId="0" applyFill="1" applyBorder="1" applyAlignment="1" applyProtection="1">
      <alignment vertical="center" wrapText="1"/>
      <protection locked="0"/>
    </xf>
    <xf numFmtId="0" fontId="0" fillId="0" borderId="95" xfId="0" applyFill="1" applyBorder="1" applyAlignment="1" applyProtection="1">
      <alignment vertical="center" wrapText="1"/>
      <protection locked="0"/>
    </xf>
    <xf numFmtId="0" fontId="0" fillId="0" borderId="115"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16" xfId="0" applyFill="1" applyBorder="1" applyAlignment="1" applyProtection="1">
      <alignment vertical="center" wrapText="1"/>
      <protection locked="0"/>
    </xf>
    <xf numFmtId="0" fontId="0" fillId="0" borderId="96" xfId="0" applyFill="1" applyBorder="1" applyAlignment="1" applyProtection="1">
      <alignment vertical="center" wrapText="1"/>
      <protection locked="0"/>
    </xf>
    <xf numFmtId="0" fontId="0" fillId="0" borderId="97" xfId="0" applyFill="1" applyBorder="1" applyAlignment="1" applyProtection="1">
      <alignment vertical="center" wrapText="1"/>
      <protection locked="0"/>
    </xf>
    <xf numFmtId="0" fontId="0" fillId="0" borderId="107" xfId="0" applyFill="1" applyBorder="1" applyAlignment="1" applyProtection="1">
      <alignment vertical="center" wrapText="1"/>
      <protection locked="0"/>
    </xf>
    <xf numFmtId="0" fontId="17" fillId="36" borderId="123" xfId="0" applyFont="1" applyFill="1" applyBorder="1" applyAlignment="1" applyProtection="1">
      <alignment horizontal="left" vertical="center" wrapText="1"/>
      <protection locked="0"/>
    </xf>
    <xf numFmtId="0" fontId="19" fillId="36" borderId="121" xfId="0" applyFont="1" applyFill="1" applyBorder="1" applyAlignment="1" applyProtection="1">
      <alignment horizontal="left" vertical="center" wrapText="1"/>
      <protection locked="0"/>
    </xf>
    <xf numFmtId="0" fontId="19" fillId="36" borderId="124"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protection locked="0"/>
    </xf>
    <xf numFmtId="0" fontId="3" fillId="35" borderId="0" xfId="0" applyFont="1" applyFill="1" applyAlignment="1" applyProtection="1">
      <alignment horizontal="left" vertical="center"/>
      <protection locked="0"/>
    </xf>
    <xf numFmtId="0" fontId="0" fillId="0" borderId="47"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4" xfId="0" applyFill="1" applyBorder="1" applyAlignment="1" applyProtection="1">
      <alignment horizontal="left" vertical="center" wrapText="1"/>
      <protection locked="0"/>
    </xf>
    <xf numFmtId="0" fontId="0" fillId="0" borderId="125" xfId="0" applyFill="1" applyBorder="1" applyAlignment="1" applyProtection="1">
      <alignment horizontal="left" vertical="center" wrapText="1"/>
      <protection locked="0"/>
    </xf>
    <xf numFmtId="0" fontId="0" fillId="0" borderId="126" xfId="0"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49" xfId="0" applyFill="1" applyBorder="1" applyAlignment="1" applyProtection="1">
      <alignment horizontal="left" vertical="center" wrapText="1"/>
      <protection locked="0"/>
    </xf>
    <xf numFmtId="0" fontId="112" fillId="0" borderId="106" xfId="0" applyFont="1" applyFill="1" applyBorder="1" applyAlignment="1" applyProtection="1">
      <alignment horizontal="center" vertical="center"/>
      <protection locked="0"/>
    </xf>
    <xf numFmtId="0" fontId="112" fillId="0" borderId="127" xfId="0" applyFont="1" applyFill="1" applyBorder="1" applyAlignment="1" applyProtection="1">
      <alignment horizontal="center" vertical="center"/>
      <protection locked="0"/>
    </xf>
    <xf numFmtId="0" fontId="112" fillId="0" borderId="128" xfId="0" applyFont="1" applyFill="1" applyBorder="1" applyAlignment="1" applyProtection="1">
      <alignment horizontal="center" vertical="center"/>
      <protection locked="0"/>
    </xf>
    <xf numFmtId="0" fontId="111" fillId="45" borderId="106" xfId="0" applyFont="1" applyFill="1" applyBorder="1" applyAlignment="1" applyProtection="1">
      <alignment horizontal="center" vertical="center"/>
      <protection locked="0"/>
    </xf>
    <xf numFmtId="0" fontId="111" fillId="45" borderId="127" xfId="0" applyFont="1" applyFill="1" applyBorder="1" applyAlignment="1" applyProtection="1">
      <alignment horizontal="center" vertical="center"/>
      <protection locked="0"/>
    </xf>
    <xf numFmtId="0" fontId="111" fillId="45" borderId="128" xfId="0" applyFont="1" applyFill="1" applyBorder="1" applyAlignment="1" applyProtection="1">
      <alignment horizontal="center" vertical="center"/>
      <protection locked="0"/>
    </xf>
    <xf numFmtId="0" fontId="106" fillId="42" borderId="129" xfId="0" applyFont="1" applyFill="1" applyBorder="1" applyAlignment="1" applyProtection="1">
      <alignment horizontal="center" vertical="center" wrapText="1"/>
      <protection locked="0"/>
    </xf>
    <xf numFmtId="0" fontId="106" fillId="42" borderId="130" xfId="0" applyFont="1" applyFill="1" applyBorder="1" applyAlignment="1" applyProtection="1">
      <alignment horizontal="center" vertical="center" wrapText="1"/>
      <protection locked="0"/>
    </xf>
    <xf numFmtId="0" fontId="106" fillId="42" borderId="56" xfId="0" applyFont="1" applyFill="1" applyBorder="1" applyAlignment="1" applyProtection="1">
      <alignment horizontal="center" vertical="center" wrapText="1"/>
      <protection locked="0"/>
    </xf>
    <xf numFmtId="0" fontId="106" fillId="42" borderId="17" xfId="0" applyFont="1" applyFill="1" applyBorder="1" applyAlignment="1" applyProtection="1">
      <alignment horizontal="center" vertical="center" wrapText="1"/>
      <protection locked="0"/>
    </xf>
    <xf numFmtId="0" fontId="17" fillId="37" borderId="74" xfId="0" applyFont="1" applyFill="1" applyBorder="1" applyAlignment="1" applyProtection="1">
      <alignment horizontal="center" vertical="center"/>
      <protection locked="0"/>
    </xf>
    <xf numFmtId="0" fontId="2" fillId="37" borderId="74" xfId="0" applyFont="1" applyFill="1" applyBorder="1" applyAlignment="1" applyProtection="1">
      <alignment horizontal="center" vertical="center"/>
      <protection locked="0"/>
    </xf>
    <xf numFmtId="0" fontId="0" fillId="0" borderId="14"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96" xfId="0" applyFill="1" applyBorder="1" applyAlignment="1" applyProtection="1">
      <alignment horizontal="left" vertical="center"/>
      <protection locked="0"/>
    </xf>
    <xf numFmtId="0" fontId="0" fillId="0" borderId="97" xfId="0" applyFill="1" applyBorder="1" applyAlignment="1" applyProtection="1">
      <alignment horizontal="left" vertical="center"/>
      <protection locked="0"/>
    </xf>
    <xf numFmtId="0" fontId="0" fillId="0" borderId="107" xfId="0"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26" fillId="40" borderId="73" xfId="0" applyFont="1" applyFill="1" applyBorder="1" applyAlignment="1" applyProtection="1">
      <alignment horizontal="center" vertical="center" wrapText="1"/>
      <protection/>
    </xf>
    <xf numFmtId="0" fontId="71" fillId="40" borderId="73" xfId="0" applyFont="1" applyFill="1" applyBorder="1" applyAlignment="1" applyProtection="1">
      <alignment horizontal="center" vertical="center" wrapText="1"/>
      <protection/>
    </xf>
    <xf numFmtId="0" fontId="71" fillId="40" borderId="131" xfId="0" applyFont="1" applyFill="1" applyBorder="1" applyAlignment="1" applyProtection="1">
      <alignment horizontal="center" vertical="center" wrapText="1"/>
      <protection/>
    </xf>
    <xf numFmtId="0" fontId="10" fillId="39" borderId="106" xfId="0" applyFont="1" applyFill="1" applyBorder="1" applyAlignment="1" applyProtection="1">
      <alignment horizontal="center" vertical="center" wrapText="1"/>
      <protection/>
    </xf>
    <xf numFmtId="0" fontId="10" fillId="39" borderId="127" xfId="0" applyFont="1" applyFill="1" applyBorder="1" applyAlignment="1" applyProtection="1">
      <alignment horizontal="center" vertical="center" wrapText="1"/>
      <protection/>
    </xf>
    <xf numFmtId="0" fontId="10" fillId="39" borderId="128" xfId="0" applyFont="1" applyFill="1" applyBorder="1" applyAlignment="1" applyProtection="1">
      <alignment horizontal="center" vertical="center" wrapText="1"/>
      <protection/>
    </xf>
    <xf numFmtId="0" fontId="10" fillId="14" borderId="106" xfId="0" applyFont="1" applyFill="1" applyBorder="1" applyAlignment="1" applyProtection="1">
      <alignment horizontal="center" vertical="center" wrapText="1"/>
      <protection/>
    </xf>
    <xf numFmtId="0" fontId="10" fillId="14" borderId="127" xfId="0" applyFont="1" applyFill="1" applyBorder="1" applyAlignment="1" applyProtection="1">
      <alignment horizontal="center" vertical="center" wrapText="1"/>
      <protection/>
    </xf>
    <xf numFmtId="0" fontId="10" fillId="14" borderId="128" xfId="0" applyFont="1" applyFill="1" applyBorder="1" applyAlignment="1" applyProtection="1">
      <alignment horizontal="center" vertical="center" wrapText="1"/>
      <protection/>
    </xf>
    <xf numFmtId="0" fontId="10" fillId="40" borderId="106" xfId="0" applyFont="1" applyFill="1" applyBorder="1" applyAlignment="1" applyProtection="1">
      <alignment horizontal="center" vertical="center" wrapText="1"/>
      <protection/>
    </xf>
    <xf numFmtId="0" fontId="10" fillId="40" borderId="127" xfId="0" applyFont="1" applyFill="1" applyBorder="1" applyAlignment="1" applyProtection="1">
      <alignment horizontal="center" vertical="center" wrapText="1"/>
      <protection/>
    </xf>
    <xf numFmtId="0" fontId="10" fillId="40" borderId="128" xfId="0" applyFont="1" applyFill="1" applyBorder="1" applyAlignment="1" applyProtection="1">
      <alignment horizontal="center" vertical="center" wrapText="1"/>
      <protection/>
    </xf>
    <xf numFmtId="0" fontId="8" fillId="0" borderId="94" xfId="0" applyFont="1" applyBorder="1" applyAlignment="1" applyProtection="1">
      <alignment horizontal="center" vertical="center" wrapText="1"/>
      <protection/>
    </xf>
    <xf numFmtId="0" fontId="8" fillId="0" borderId="132"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0" borderId="102" xfId="0" applyFont="1" applyBorder="1" applyAlignment="1" applyProtection="1">
      <alignment horizontal="center" vertical="center" wrapText="1"/>
      <protection/>
    </xf>
    <xf numFmtId="0" fontId="8" fillId="0" borderId="96" xfId="0" applyFont="1" applyBorder="1" applyAlignment="1" applyProtection="1">
      <alignment horizontal="center" vertical="center" wrapText="1"/>
      <protection/>
    </xf>
    <xf numFmtId="0" fontId="8" fillId="0" borderId="133" xfId="0" applyFont="1" applyBorder="1" applyAlignment="1" applyProtection="1">
      <alignment horizontal="center" vertical="center" wrapText="1"/>
      <protection/>
    </xf>
    <xf numFmtId="0" fontId="8" fillId="0" borderId="134" xfId="0" applyFont="1" applyBorder="1" applyAlignment="1" applyProtection="1">
      <alignment horizontal="left" vertical="center" wrapText="1"/>
      <protection/>
    </xf>
    <xf numFmtId="0" fontId="8" fillId="0" borderId="82" xfId="0" applyFont="1" applyBorder="1" applyAlignment="1" applyProtection="1">
      <alignment horizontal="left" vertical="center" wrapText="1"/>
      <protection/>
    </xf>
    <xf numFmtId="0" fontId="8" fillId="0" borderId="80" xfId="0" applyFont="1" applyBorder="1" applyAlignment="1" applyProtection="1">
      <alignment horizontal="left" vertical="center" wrapText="1"/>
      <protection/>
    </xf>
    <xf numFmtId="0" fontId="8" fillId="0" borderId="77" xfId="0" applyFont="1" applyBorder="1" applyAlignment="1" applyProtection="1">
      <alignment horizontal="left" vertical="center" wrapText="1"/>
      <protection/>
    </xf>
    <xf numFmtId="9" fontId="8" fillId="0" borderId="135" xfId="55" applyFont="1" applyBorder="1" applyAlignment="1" applyProtection="1">
      <alignment horizontal="center" vertical="center" wrapText="1"/>
      <protection/>
    </xf>
    <xf numFmtId="9" fontId="8" fillId="0" borderId="136" xfId="55" applyFont="1" applyBorder="1" applyAlignment="1" applyProtection="1">
      <alignment horizontal="center" vertical="center" wrapText="1"/>
      <protection/>
    </xf>
    <xf numFmtId="9" fontId="8" fillId="0" borderId="137" xfId="55" applyFont="1" applyBorder="1" applyAlignment="1" applyProtection="1">
      <alignment horizontal="center" vertical="center" wrapText="1"/>
      <protection/>
    </xf>
    <xf numFmtId="180" fontId="7" fillId="37" borderId="112" xfId="51" applyNumberFormat="1" applyFont="1" applyFill="1" applyBorder="1" applyAlignment="1" applyProtection="1">
      <alignment horizontal="center" vertical="center" wrapText="1"/>
      <protection/>
    </xf>
    <xf numFmtId="180" fontId="7" fillId="37" borderId="131" xfId="51" applyNumberFormat="1" applyFont="1" applyFill="1" applyBorder="1" applyAlignment="1" applyProtection="1">
      <alignment horizontal="center" vertical="center" wrapText="1"/>
      <protection/>
    </xf>
    <xf numFmtId="180" fontId="7" fillId="37" borderId="105" xfId="51" applyNumberFormat="1" applyFont="1" applyFill="1" applyBorder="1" applyAlignment="1" applyProtection="1">
      <alignment horizontal="center" vertical="center" wrapText="1"/>
      <protection/>
    </xf>
    <xf numFmtId="0" fontId="26" fillId="38" borderId="73" xfId="0" applyFont="1" applyFill="1" applyBorder="1" applyAlignment="1" applyProtection="1">
      <alignment horizontal="center" vertical="center" wrapText="1"/>
      <protection/>
    </xf>
    <xf numFmtId="0" fontId="26" fillId="38" borderId="131" xfId="0" applyFont="1" applyFill="1" applyBorder="1" applyAlignment="1" applyProtection="1">
      <alignment horizontal="center" vertical="center" wrapText="1"/>
      <protection/>
    </xf>
    <xf numFmtId="0" fontId="9" fillId="13" borderId="106" xfId="0" applyFont="1" applyFill="1" applyBorder="1" applyAlignment="1" applyProtection="1">
      <alignment horizontal="center" vertical="center" wrapText="1"/>
      <protection/>
    </xf>
    <xf numFmtId="0" fontId="9" fillId="13" borderId="127" xfId="0" applyFont="1" applyFill="1" applyBorder="1" applyAlignment="1" applyProtection="1">
      <alignment horizontal="center" vertical="center" wrapText="1"/>
      <protection/>
    </xf>
    <xf numFmtId="0" fontId="9" fillId="13" borderId="128" xfId="0" applyFont="1" applyFill="1" applyBorder="1" applyAlignment="1" applyProtection="1">
      <alignment horizontal="center" vertical="center" wrapText="1"/>
      <protection/>
    </xf>
    <xf numFmtId="0" fontId="26" fillId="13" borderId="138" xfId="0" applyFont="1" applyFill="1" applyBorder="1" applyAlignment="1" applyProtection="1">
      <alignment horizontal="center" vertical="center" wrapText="1"/>
      <protection/>
    </xf>
    <xf numFmtId="0" fontId="26" fillId="13" borderId="139" xfId="0" applyFont="1" applyFill="1" applyBorder="1" applyAlignment="1" applyProtection="1">
      <alignment horizontal="center" vertical="center" wrapText="1"/>
      <protection/>
    </xf>
    <xf numFmtId="0" fontId="26" fillId="13" borderId="115" xfId="0" applyFont="1" applyFill="1" applyBorder="1" applyAlignment="1" applyProtection="1">
      <alignment horizontal="center" vertical="center" wrapText="1"/>
      <protection/>
    </xf>
    <xf numFmtId="0" fontId="58" fillId="35" borderId="81" xfId="0" applyFont="1" applyFill="1" applyBorder="1" applyAlignment="1" applyProtection="1">
      <alignment horizontal="center" wrapText="1"/>
      <protection/>
    </xf>
    <xf numFmtId="0" fontId="58" fillId="35" borderId="0" xfId="0" applyFont="1" applyFill="1" applyBorder="1" applyAlignment="1" applyProtection="1">
      <alignment horizontal="center" wrapText="1"/>
      <protection/>
    </xf>
    <xf numFmtId="0" fontId="9" fillId="12" borderId="106" xfId="0" applyFont="1" applyFill="1" applyBorder="1" applyAlignment="1" applyProtection="1">
      <alignment horizontal="center" vertical="center" wrapText="1"/>
      <protection/>
    </xf>
    <xf numFmtId="0" fontId="9" fillId="12" borderId="127" xfId="0" applyFont="1" applyFill="1" applyBorder="1" applyAlignment="1" applyProtection="1">
      <alignment horizontal="center" vertical="center" wrapText="1"/>
      <protection/>
    </xf>
    <xf numFmtId="0" fontId="9" fillId="12" borderId="128" xfId="0" applyFont="1" applyFill="1" applyBorder="1" applyAlignment="1" applyProtection="1">
      <alignment horizontal="center" vertical="center" wrapText="1"/>
      <protection/>
    </xf>
    <xf numFmtId="0" fontId="26" fillId="12" borderId="140" xfId="0" applyFont="1" applyFill="1" applyBorder="1" applyAlignment="1" applyProtection="1">
      <alignment horizontal="center" vertical="center" wrapText="1"/>
      <protection/>
    </xf>
    <xf numFmtId="0" fontId="26" fillId="12" borderId="73" xfId="0" applyFont="1" applyFill="1" applyBorder="1" applyAlignment="1" applyProtection="1">
      <alignment horizontal="center" vertical="center" wrapText="1"/>
      <protection/>
    </xf>
    <xf numFmtId="0" fontId="26" fillId="12" borderId="131" xfId="0" applyFont="1" applyFill="1" applyBorder="1" applyAlignment="1" applyProtection="1">
      <alignment horizontal="center" vertical="center" wrapText="1"/>
      <protection/>
    </xf>
    <xf numFmtId="0" fontId="7" fillId="11" borderId="141" xfId="0" applyFont="1" applyFill="1" applyBorder="1" applyAlignment="1" applyProtection="1">
      <alignment horizontal="center" vertical="center" wrapText="1"/>
      <protection/>
    </xf>
    <xf numFmtId="0" fontId="7" fillId="11" borderId="142" xfId="0" applyFont="1" applyFill="1" applyBorder="1" applyAlignment="1" applyProtection="1">
      <alignment horizontal="center" vertical="center" wrapText="1"/>
      <protection/>
    </xf>
    <xf numFmtId="0" fontId="26" fillId="11" borderId="140" xfId="0" applyFont="1" applyFill="1" applyBorder="1" applyAlignment="1" applyProtection="1">
      <alignment horizontal="center" vertical="center" wrapText="1"/>
      <protection/>
    </xf>
    <xf numFmtId="0" fontId="26" fillId="11" borderId="73" xfId="0" applyFont="1" applyFill="1" applyBorder="1" applyAlignment="1" applyProtection="1">
      <alignment horizontal="center" vertical="center" wrapText="1"/>
      <protection/>
    </xf>
    <xf numFmtId="0" fontId="9" fillId="11" borderId="106" xfId="0" applyFont="1" applyFill="1" applyBorder="1" applyAlignment="1" applyProtection="1">
      <alignment horizontal="center" vertical="center" wrapText="1"/>
      <protection/>
    </xf>
    <xf numFmtId="0" fontId="9" fillId="11" borderId="127" xfId="0" applyFont="1" applyFill="1" applyBorder="1" applyAlignment="1" applyProtection="1">
      <alignment horizontal="center" vertical="center" wrapText="1"/>
      <protection/>
    </xf>
    <xf numFmtId="0" fontId="9" fillId="11" borderId="128" xfId="0" applyFont="1" applyFill="1" applyBorder="1" applyAlignment="1" applyProtection="1">
      <alignment horizontal="center" vertical="center" wrapText="1"/>
      <protection/>
    </xf>
    <xf numFmtId="181" fontId="8" fillId="36" borderId="77" xfId="0" applyNumberFormat="1" applyFont="1" applyFill="1" applyBorder="1" applyAlignment="1" applyProtection="1">
      <alignment horizontal="center" vertical="center" wrapText="1"/>
      <protection locked="0"/>
    </xf>
    <xf numFmtId="181" fontId="8" fillId="36" borderId="76" xfId="0" applyNumberFormat="1" applyFont="1" applyFill="1" applyBorder="1" applyAlignment="1" applyProtection="1">
      <alignment horizontal="center" vertical="center" wrapText="1"/>
      <protection locked="0"/>
    </xf>
    <xf numFmtId="0" fontId="0" fillId="47" borderId="94" xfId="0" applyFill="1" applyBorder="1" applyAlignment="1" applyProtection="1">
      <alignment horizontal="center" vertical="center" wrapText="1"/>
      <protection/>
    </xf>
    <xf numFmtId="0" fontId="0" fillId="47" borderId="95" xfId="0" applyFill="1" applyBorder="1" applyAlignment="1" applyProtection="1">
      <alignment horizontal="center" vertical="center" wrapText="1"/>
      <protection/>
    </xf>
    <xf numFmtId="0" fontId="0" fillId="47" borderId="115" xfId="0" applyFill="1" applyBorder="1" applyAlignment="1" applyProtection="1">
      <alignment horizontal="center" vertical="center" wrapText="1"/>
      <protection/>
    </xf>
    <xf numFmtId="0" fontId="0" fillId="47" borderId="96" xfId="0" applyFill="1" applyBorder="1" applyAlignment="1" applyProtection="1">
      <alignment horizontal="center" vertical="center" wrapText="1"/>
      <protection/>
    </xf>
    <xf numFmtId="0" fontId="0" fillId="47" borderId="97" xfId="0" applyFill="1" applyBorder="1" applyAlignment="1" applyProtection="1">
      <alignment horizontal="center" vertical="center" wrapText="1"/>
      <protection/>
    </xf>
    <xf numFmtId="0" fontId="0" fillId="47" borderId="107" xfId="0" applyFill="1" applyBorder="1" applyAlignment="1" applyProtection="1">
      <alignment horizontal="center" vertical="center" wrapText="1"/>
      <protection/>
    </xf>
    <xf numFmtId="180" fontId="7" fillId="37" borderId="29" xfId="51" applyNumberFormat="1" applyFont="1" applyFill="1" applyBorder="1" applyAlignment="1" applyProtection="1">
      <alignment horizontal="center" vertical="center" wrapText="1"/>
      <protection/>
    </xf>
    <xf numFmtId="180" fontId="7" fillId="37" borderId="44" xfId="51" applyNumberFormat="1" applyFont="1" applyFill="1" applyBorder="1" applyAlignment="1" applyProtection="1">
      <alignment horizontal="center" vertical="center" wrapText="1"/>
      <protection/>
    </xf>
    <xf numFmtId="0" fontId="0" fillId="48" borderId="94" xfId="0" applyFill="1" applyBorder="1" applyAlignment="1" applyProtection="1">
      <alignment horizontal="center" vertical="center" wrapText="1"/>
      <protection/>
    </xf>
    <xf numFmtId="0" fontId="0" fillId="48" borderId="95" xfId="0" applyFill="1" applyBorder="1" applyAlignment="1" applyProtection="1">
      <alignment horizontal="center" vertical="center" wrapText="1"/>
      <protection/>
    </xf>
    <xf numFmtId="0" fontId="0" fillId="48" borderId="115" xfId="0" applyFill="1" applyBorder="1" applyAlignment="1" applyProtection="1">
      <alignment horizontal="center" vertical="center" wrapText="1"/>
      <protection/>
    </xf>
    <xf numFmtId="0" fontId="0" fillId="48" borderId="34" xfId="0" applyFill="1" applyBorder="1" applyAlignment="1" applyProtection="1">
      <alignment horizontal="center" vertical="center" wrapText="1"/>
      <protection/>
    </xf>
    <xf numFmtId="0" fontId="0" fillId="48" borderId="0" xfId="0" applyFill="1" applyBorder="1" applyAlignment="1" applyProtection="1">
      <alignment horizontal="center" vertical="center" wrapText="1"/>
      <protection/>
    </xf>
    <xf numFmtId="0" fontId="0" fillId="48" borderId="116" xfId="0" applyFill="1" applyBorder="1" applyAlignment="1" applyProtection="1">
      <alignment horizontal="center" vertical="center" wrapText="1"/>
      <protection/>
    </xf>
    <xf numFmtId="0" fontId="0" fillId="48" borderId="96" xfId="0" applyFill="1" applyBorder="1" applyAlignment="1" applyProtection="1">
      <alignment horizontal="center" vertical="center" wrapText="1"/>
      <protection/>
    </xf>
    <xf numFmtId="0" fontId="0" fillId="48" borderId="97" xfId="0" applyFill="1" applyBorder="1" applyAlignment="1" applyProtection="1">
      <alignment horizontal="center" vertical="center" wrapText="1"/>
      <protection/>
    </xf>
    <xf numFmtId="0" fontId="0" fillId="48" borderId="107" xfId="0" applyFill="1" applyBorder="1" applyAlignment="1" applyProtection="1">
      <alignment horizontal="center" vertical="center" wrapText="1"/>
      <protection/>
    </xf>
    <xf numFmtId="0" fontId="26" fillId="14" borderId="73" xfId="0" applyFont="1" applyFill="1" applyBorder="1" applyAlignment="1" applyProtection="1">
      <alignment horizontal="center" vertical="center" wrapText="1"/>
      <protection/>
    </xf>
    <xf numFmtId="0" fontId="71" fillId="14" borderId="73" xfId="0" applyFont="1" applyFill="1" applyBorder="1" applyAlignment="1" applyProtection="1">
      <alignment horizontal="center" vertical="center" wrapText="1"/>
      <protection/>
    </xf>
    <xf numFmtId="0" fontId="71" fillId="14" borderId="131" xfId="0" applyFont="1" applyFill="1" applyBorder="1" applyAlignment="1" applyProtection="1">
      <alignment horizontal="center" vertical="center" wrapText="1"/>
      <protection/>
    </xf>
    <xf numFmtId="0" fontId="9" fillId="38" borderId="113" xfId="0" applyFont="1" applyFill="1" applyBorder="1" applyAlignment="1" applyProtection="1">
      <alignment horizontal="center" vertical="center" wrapText="1"/>
      <protection/>
    </xf>
    <xf numFmtId="0" fontId="9" fillId="38" borderId="16" xfId="0" applyFont="1" applyFill="1" applyBorder="1" applyAlignment="1" applyProtection="1">
      <alignment horizontal="center" vertical="center" wrapText="1"/>
      <protection/>
    </xf>
    <xf numFmtId="0" fontId="9" fillId="38" borderId="143" xfId="0" applyFont="1" applyFill="1" applyBorder="1" applyAlignment="1" applyProtection="1">
      <alignment horizontal="center" vertical="center" wrapText="1"/>
      <protection/>
    </xf>
    <xf numFmtId="0" fontId="9" fillId="9" borderId="106" xfId="0" applyFont="1" applyFill="1" applyBorder="1" applyAlignment="1" applyProtection="1">
      <alignment horizontal="center" vertical="center" wrapText="1"/>
      <protection/>
    </xf>
    <xf numFmtId="0" fontId="9" fillId="9" borderId="127" xfId="0" applyFont="1" applyFill="1" applyBorder="1" applyAlignment="1" applyProtection="1">
      <alignment horizontal="center" vertical="center" wrapText="1"/>
      <protection/>
    </xf>
    <xf numFmtId="0" fontId="9" fillId="9" borderId="128" xfId="0" applyFont="1" applyFill="1" applyBorder="1" applyAlignment="1" applyProtection="1">
      <alignment horizontal="center" vertical="center" wrapText="1"/>
      <protection/>
    </xf>
    <xf numFmtId="181" fontId="8" fillId="36" borderId="144" xfId="0" applyNumberFormat="1" applyFont="1" applyFill="1" applyBorder="1" applyAlignment="1" applyProtection="1">
      <alignment horizontal="center" vertical="center" wrapText="1"/>
      <protection locked="0"/>
    </xf>
    <xf numFmtId="181" fontId="8" fillId="36" borderId="132" xfId="0" applyNumberFormat="1" applyFont="1" applyFill="1" applyBorder="1" applyAlignment="1" applyProtection="1">
      <alignment horizontal="center" vertical="center" wrapText="1"/>
      <protection locked="0"/>
    </xf>
    <xf numFmtId="181" fontId="8" fillId="36" borderId="145" xfId="0" applyNumberFormat="1" applyFont="1" applyFill="1" applyBorder="1" applyAlignment="1" applyProtection="1">
      <alignment horizontal="center" vertical="center" wrapText="1"/>
      <protection locked="0"/>
    </xf>
    <xf numFmtId="181" fontId="8" fillId="36" borderId="102" xfId="0" applyNumberFormat="1" applyFont="1" applyFill="1" applyBorder="1" applyAlignment="1" applyProtection="1">
      <alignment horizontal="center" vertical="center" wrapText="1"/>
      <protection locked="0"/>
    </xf>
    <xf numFmtId="181" fontId="8" fillId="36" borderId="146" xfId="0" applyNumberFormat="1" applyFont="1" applyFill="1" applyBorder="1" applyAlignment="1" applyProtection="1">
      <alignment horizontal="center" vertical="center" wrapText="1"/>
      <protection locked="0"/>
    </xf>
    <xf numFmtId="181" fontId="8" fillId="36" borderId="133" xfId="0" applyNumberFormat="1" applyFont="1" applyFill="1" applyBorder="1" applyAlignment="1" applyProtection="1">
      <alignment horizontal="center" vertical="center" wrapText="1"/>
      <protection locked="0"/>
    </xf>
    <xf numFmtId="49" fontId="0" fillId="47" borderId="94" xfId="0" applyNumberFormat="1" applyFill="1" applyBorder="1" applyAlignment="1" applyProtection="1">
      <alignment horizontal="center" vertical="center" wrapText="1"/>
      <protection/>
    </xf>
    <xf numFmtId="49" fontId="0" fillId="47" borderId="95" xfId="0" applyNumberFormat="1" applyFill="1" applyBorder="1" applyAlignment="1" applyProtection="1">
      <alignment horizontal="center" vertical="center" wrapText="1"/>
      <protection/>
    </xf>
    <xf numFmtId="49" fontId="0" fillId="47" borderId="115" xfId="0" applyNumberFormat="1" applyFill="1" applyBorder="1" applyAlignment="1" applyProtection="1">
      <alignment horizontal="center" vertical="center" wrapText="1"/>
      <protection/>
    </xf>
    <xf numFmtId="49" fontId="0" fillId="47" borderId="96" xfId="0" applyNumberFormat="1" applyFill="1" applyBorder="1" applyAlignment="1" applyProtection="1">
      <alignment horizontal="center" vertical="center" wrapText="1"/>
      <protection/>
    </xf>
    <xf numFmtId="49" fontId="0" fillId="47" borderId="97" xfId="0" applyNumberFormat="1" applyFill="1" applyBorder="1" applyAlignment="1" applyProtection="1">
      <alignment horizontal="center" vertical="center" wrapText="1"/>
      <protection/>
    </xf>
    <xf numFmtId="49" fontId="0" fillId="47" borderId="107" xfId="0" applyNumberFormat="1" applyFill="1" applyBorder="1" applyAlignment="1" applyProtection="1">
      <alignment horizontal="center" vertical="center" wrapText="1"/>
      <protection/>
    </xf>
    <xf numFmtId="180" fontId="7" fillId="41" borderId="112" xfId="51" applyNumberFormat="1" applyFont="1" applyFill="1" applyBorder="1" applyAlignment="1" applyProtection="1">
      <alignment horizontal="center" vertical="center" wrapText="1"/>
      <protection/>
    </xf>
    <xf numFmtId="180" fontId="7" fillId="41" borderId="131" xfId="51" applyNumberFormat="1" applyFont="1" applyFill="1" applyBorder="1" applyAlignment="1" applyProtection="1">
      <alignment horizontal="center" vertical="center" wrapText="1"/>
      <protection/>
    </xf>
    <xf numFmtId="180" fontId="7" fillId="41" borderId="105" xfId="51" applyNumberFormat="1" applyFont="1" applyFill="1" applyBorder="1" applyAlignment="1" applyProtection="1">
      <alignment horizontal="center" vertical="center" wrapText="1"/>
      <protection/>
    </xf>
    <xf numFmtId="181" fontId="8" fillId="36" borderId="147" xfId="0" applyNumberFormat="1" applyFont="1" applyFill="1" applyBorder="1" applyAlignment="1" applyProtection="1">
      <alignment horizontal="center" vertical="center" wrapText="1"/>
      <protection locked="0"/>
    </xf>
    <xf numFmtId="181" fontId="8" fillId="36" borderId="130" xfId="0" applyNumberFormat="1" applyFont="1" applyFill="1" applyBorder="1" applyAlignment="1" applyProtection="1">
      <alignment horizontal="center" vertical="center" wrapText="1"/>
      <protection locked="0"/>
    </xf>
    <xf numFmtId="181" fontId="8" fillId="36" borderId="148" xfId="0" applyNumberFormat="1" applyFont="1" applyFill="1" applyBorder="1" applyAlignment="1" applyProtection="1">
      <alignment horizontal="center" vertical="center" wrapText="1"/>
      <protection locked="0"/>
    </xf>
    <xf numFmtId="181" fontId="8" fillId="36" borderId="149" xfId="0" applyNumberFormat="1" applyFont="1" applyFill="1" applyBorder="1" applyAlignment="1" applyProtection="1">
      <alignment horizontal="center" vertical="center" wrapText="1"/>
      <protection locked="0"/>
    </xf>
    <xf numFmtId="9" fontId="8" fillId="0" borderId="150" xfId="55" applyFont="1" applyBorder="1" applyAlignment="1" applyProtection="1">
      <alignment horizontal="center" vertical="center" wrapText="1"/>
      <protection/>
    </xf>
    <xf numFmtId="9" fontId="8" fillId="0" borderId="118" xfId="55" applyFont="1" applyBorder="1" applyAlignment="1" applyProtection="1">
      <alignment horizontal="center" vertical="center" wrapText="1"/>
      <protection/>
    </xf>
    <xf numFmtId="9" fontId="8" fillId="0" borderId="151" xfId="55" applyFont="1" applyBorder="1" applyAlignment="1" applyProtection="1">
      <alignment horizontal="center" vertical="center" wrapText="1"/>
      <protection/>
    </xf>
    <xf numFmtId="0" fontId="26" fillId="9" borderId="140" xfId="0" applyFont="1" applyFill="1" applyBorder="1" applyAlignment="1" applyProtection="1">
      <alignment horizontal="center" vertical="center" wrapText="1"/>
      <protection/>
    </xf>
    <xf numFmtId="0" fontId="26" fillId="9" borderId="73" xfId="0" applyFont="1" applyFill="1" applyBorder="1" applyAlignment="1" applyProtection="1">
      <alignment horizontal="center" vertical="center" wrapText="1"/>
      <protection/>
    </xf>
    <xf numFmtId="0" fontId="113" fillId="49" borderId="106" xfId="0" applyFont="1" applyFill="1" applyBorder="1" applyAlignment="1" applyProtection="1">
      <alignment horizontal="center" wrapText="1"/>
      <protection/>
    </xf>
    <xf numFmtId="0" fontId="0" fillId="49" borderId="127" xfId="0" applyFill="1" applyBorder="1" applyAlignment="1" applyProtection="1">
      <alignment horizontal="center" wrapText="1"/>
      <protection/>
    </xf>
    <xf numFmtId="0" fontId="0" fillId="49" borderId="128" xfId="0" applyFill="1" applyBorder="1" applyAlignment="1" applyProtection="1">
      <alignment horizontal="center" wrapText="1"/>
      <protection/>
    </xf>
    <xf numFmtId="0" fontId="114" fillId="35" borderId="0" xfId="0" applyFont="1" applyFill="1" applyBorder="1" applyAlignment="1" applyProtection="1">
      <alignment horizontal="center" vertical="center" wrapText="1"/>
      <protection/>
    </xf>
    <xf numFmtId="0" fontId="115" fillId="49" borderId="106" xfId="0" applyFont="1" applyFill="1" applyBorder="1" applyAlignment="1" applyProtection="1">
      <alignment horizontal="center" vertical="center" wrapText="1"/>
      <protection/>
    </xf>
    <xf numFmtId="0" fontId="115" fillId="49" borderId="127" xfId="0" applyFont="1" applyFill="1" applyBorder="1" applyAlignment="1" applyProtection="1">
      <alignment horizontal="center" vertical="center" wrapText="1"/>
      <protection/>
    </xf>
    <xf numFmtId="0" fontId="115" fillId="49" borderId="128" xfId="0" applyFont="1" applyFill="1" applyBorder="1" applyAlignment="1" applyProtection="1">
      <alignment horizontal="center" vertical="center" wrapText="1"/>
      <protection/>
    </xf>
    <xf numFmtId="0" fontId="8" fillId="0" borderId="152" xfId="0" applyFont="1" applyBorder="1" applyAlignment="1" applyProtection="1">
      <alignment horizontal="left" vertical="center" wrapText="1"/>
      <protection/>
    </xf>
    <xf numFmtId="0" fontId="8" fillId="0" borderId="76" xfId="0" applyFont="1" applyBorder="1" applyAlignment="1" applyProtection="1">
      <alignment horizontal="left" vertical="center" wrapText="1"/>
      <protection/>
    </xf>
    <xf numFmtId="0" fontId="26" fillId="39" borderId="73" xfId="0" applyFont="1" applyFill="1" applyBorder="1" applyAlignment="1" applyProtection="1">
      <alignment horizontal="center" vertical="center" wrapText="1"/>
      <protection/>
    </xf>
    <xf numFmtId="0" fontId="71" fillId="39" borderId="73" xfId="0" applyFont="1" applyFill="1" applyBorder="1" applyAlignment="1" applyProtection="1">
      <alignment horizontal="center" vertical="center" wrapText="1"/>
      <protection/>
    </xf>
    <xf numFmtId="170" fontId="72" fillId="0" borderId="106" xfId="0" applyNumberFormat="1" applyFont="1" applyBorder="1" applyAlignment="1" applyProtection="1">
      <alignment horizontal="center" vertical="center" wrapText="1"/>
      <protection/>
    </xf>
    <xf numFmtId="170" fontId="72" fillId="0" borderId="127" xfId="0" applyNumberFormat="1" applyFont="1" applyBorder="1" applyAlignment="1" applyProtection="1">
      <alignment horizontal="center" vertical="center" wrapText="1"/>
      <protection/>
    </xf>
    <xf numFmtId="170" fontId="72" fillId="0" borderId="128" xfId="0" applyNumberFormat="1" applyFont="1" applyBorder="1" applyAlignment="1" applyProtection="1">
      <alignment horizontal="center" vertical="center" wrapText="1"/>
      <protection/>
    </xf>
    <xf numFmtId="0" fontId="12" fillId="48" borderId="94" xfId="0" applyFont="1" applyFill="1" applyBorder="1" applyAlignment="1" applyProtection="1">
      <alignment horizontal="center" vertical="center" wrapText="1"/>
      <protection/>
    </xf>
    <xf numFmtId="0" fontId="12" fillId="48" borderId="95" xfId="0" applyFont="1" applyFill="1" applyBorder="1" applyAlignment="1" applyProtection="1">
      <alignment horizontal="center" vertical="center" wrapText="1"/>
      <protection/>
    </xf>
    <xf numFmtId="0" fontId="12" fillId="48" borderId="115" xfId="0" applyFont="1" applyFill="1" applyBorder="1" applyAlignment="1" applyProtection="1">
      <alignment horizontal="center" vertical="center" wrapText="1"/>
      <protection/>
    </xf>
    <xf numFmtId="0" fontId="12" fillId="48" borderId="34" xfId="0" applyFont="1" applyFill="1" applyBorder="1" applyAlignment="1" applyProtection="1">
      <alignment horizontal="center" vertical="center" wrapText="1"/>
      <protection/>
    </xf>
    <xf numFmtId="0" fontId="12" fillId="48" borderId="0" xfId="0" applyFont="1" applyFill="1" applyBorder="1" applyAlignment="1" applyProtection="1">
      <alignment horizontal="center" vertical="center" wrapText="1"/>
      <protection/>
    </xf>
    <xf numFmtId="0" fontId="12" fillId="48" borderId="116" xfId="0" applyFont="1" applyFill="1" applyBorder="1" applyAlignment="1" applyProtection="1">
      <alignment horizontal="center" vertical="center" wrapText="1"/>
      <protection/>
    </xf>
    <xf numFmtId="0" fontId="12" fillId="48" borderId="96" xfId="0" applyFont="1" applyFill="1" applyBorder="1" applyAlignment="1" applyProtection="1">
      <alignment horizontal="center" vertical="center" wrapText="1"/>
      <protection/>
    </xf>
    <xf numFmtId="0" fontId="12" fillId="48" borderId="97" xfId="0" applyFont="1" applyFill="1" applyBorder="1" applyAlignment="1" applyProtection="1">
      <alignment horizontal="center" vertical="center" wrapText="1"/>
      <protection/>
    </xf>
    <xf numFmtId="0" fontId="12" fillId="48" borderId="107" xfId="0" applyFont="1" applyFill="1" applyBorder="1" applyAlignment="1" applyProtection="1">
      <alignment horizontal="center" vertical="center" wrapText="1"/>
      <protection/>
    </xf>
    <xf numFmtId="180" fontId="7" fillId="37" borderId="114" xfId="51" applyNumberFormat="1" applyFont="1" applyFill="1" applyBorder="1" applyAlignment="1" applyProtection="1">
      <alignment horizontal="center" vertical="center" wrapText="1"/>
      <protection/>
    </xf>
    <xf numFmtId="180" fontId="7" fillId="37" borderId="43" xfId="51" applyNumberFormat="1" applyFont="1" applyFill="1" applyBorder="1" applyAlignment="1" applyProtection="1">
      <alignment horizontal="center" vertical="center" wrapText="1"/>
      <protection/>
    </xf>
    <xf numFmtId="0" fontId="0" fillId="48" borderId="94" xfId="0" applyFill="1" applyBorder="1" applyAlignment="1" applyProtection="1">
      <alignment horizontal="left" vertical="top" wrapText="1"/>
      <protection/>
    </xf>
    <xf numFmtId="0" fontId="0" fillId="48" borderId="95" xfId="0" applyFill="1" applyBorder="1" applyAlignment="1" applyProtection="1">
      <alignment horizontal="left" vertical="top" wrapText="1"/>
      <protection/>
    </xf>
    <xf numFmtId="0" fontId="0" fillId="48" borderId="115" xfId="0" applyFill="1" applyBorder="1" applyAlignment="1" applyProtection="1">
      <alignment horizontal="left" vertical="top" wrapText="1"/>
      <protection/>
    </xf>
    <xf numFmtId="0" fontId="0" fillId="48" borderId="34" xfId="0" applyFill="1" applyBorder="1" applyAlignment="1" applyProtection="1">
      <alignment horizontal="left" vertical="top" wrapText="1"/>
      <protection/>
    </xf>
    <xf numFmtId="0" fontId="0" fillId="48" borderId="0" xfId="0" applyFill="1" applyBorder="1" applyAlignment="1" applyProtection="1">
      <alignment horizontal="left" vertical="top" wrapText="1"/>
      <protection/>
    </xf>
    <xf numFmtId="0" fontId="0" fillId="48" borderId="116" xfId="0" applyFill="1" applyBorder="1" applyAlignment="1" applyProtection="1">
      <alignment horizontal="left" vertical="top" wrapText="1"/>
      <protection/>
    </xf>
    <xf numFmtId="0" fontId="0" fillId="48" borderId="96" xfId="0" applyFill="1" applyBorder="1" applyAlignment="1" applyProtection="1">
      <alignment horizontal="left" vertical="top" wrapText="1"/>
      <protection/>
    </xf>
    <xf numFmtId="0" fontId="0" fillId="48" borderId="97" xfId="0" applyFill="1" applyBorder="1" applyAlignment="1" applyProtection="1">
      <alignment horizontal="left" vertical="top" wrapText="1"/>
      <protection/>
    </xf>
    <xf numFmtId="0" fontId="0" fillId="48" borderId="107" xfId="0" applyFill="1" applyBorder="1" applyAlignment="1" applyProtection="1">
      <alignment horizontal="left" vertical="top" wrapText="1"/>
      <protection/>
    </xf>
    <xf numFmtId="180" fontId="7" fillId="37" borderId="24" xfId="51" applyNumberFormat="1" applyFont="1" applyFill="1" applyBorder="1" applyAlignment="1" applyProtection="1">
      <alignment horizontal="center" vertical="center" wrapText="1"/>
      <protection/>
    </xf>
    <xf numFmtId="180" fontId="7" fillId="37" borderId="126" xfId="51" applyNumberFormat="1" applyFont="1" applyFill="1" applyBorder="1" applyAlignment="1" applyProtection="1">
      <alignment horizontal="center" vertical="center" wrapText="1"/>
      <protection/>
    </xf>
    <xf numFmtId="181" fontId="8" fillId="36" borderId="82" xfId="0" applyNumberFormat="1" applyFont="1" applyFill="1" applyBorder="1" applyAlignment="1" applyProtection="1">
      <alignment horizontal="center" vertical="center" wrapText="1"/>
      <protection locked="0"/>
    </xf>
    <xf numFmtId="170" fontId="94" fillId="40" borderId="106" xfId="51" applyFont="1" applyFill="1" applyBorder="1" applyAlignment="1" applyProtection="1">
      <alignment horizontal="center" vertical="center"/>
      <protection locked="0"/>
    </xf>
    <xf numFmtId="170" fontId="94" fillId="40" borderId="127" xfId="51" applyFont="1" applyFill="1" applyBorder="1" applyAlignment="1" applyProtection="1">
      <alignment horizontal="center" vertical="center"/>
      <protection locked="0"/>
    </xf>
    <xf numFmtId="170" fontId="94" fillId="40" borderId="128" xfId="51" applyFont="1" applyFill="1" applyBorder="1" applyAlignment="1" applyProtection="1">
      <alignment horizontal="center" vertical="center"/>
      <protection locked="0"/>
    </xf>
    <xf numFmtId="0" fontId="0" fillId="40" borderId="129" xfId="0" applyFill="1" applyBorder="1" applyAlignment="1" applyProtection="1">
      <alignment horizontal="center" vertical="center" wrapText="1"/>
      <protection/>
    </xf>
    <xf numFmtId="0" fontId="0" fillId="40" borderId="56" xfId="0" applyFill="1" applyBorder="1" applyAlignment="1" applyProtection="1">
      <alignment horizontal="center" vertical="center" wrapText="1"/>
      <protection/>
    </xf>
    <xf numFmtId="170" fontId="105" fillId="7" borderId="129" xfId="0" applyNumberFormat="1" applyFont="1" applyFill="1" applyBorder="1" applyAlignment="1" applyProtection="1">
      <alignment horizontal="center" vertical="center" wrapText="1"/>
      <protection/>
    </xf>
    <xf numFmtId="170" fontId="105" fillId="7" borderId="130" xfId="0" applyNumberFormat="1" applyFont="1" applyFill="1" applyBorder="1" applyAlignment="1" applyProtection="1">
      <alignment horizontal="center" vertical="center" wrapText="1"/>
      <protection/>
    </xf>
    <xf numFmtId="170" fontId="105" fillId="7" borderId="56" xfId="0" applyNumberFormat="1" applyFont="1" applyFill="1" applyBorder="1" applyAlignment="1" applyProtection="1">
      <alignment horizontal="center" vertical="center" wrapText="1"/>
      <protection/>
    </xf>
    <xf numFmtId="170" fontId="105" fillId="7" borderId="17" xfId="0" applyNumberFormat="1" applyFont="1" applyFill="1" applyBorder="1" applyAlignment="1" applyProtection="1">
      <alignment horizontal="center" vertical="center" wrapText="1"/>
      <protection/>
    </xf>
    <xf numFmtId="0" fontId="94" fillId="40" borderId="83" xfId="0" applyFont="1" applyFill="1" applyBorder="1" applyAlignment="1" applyProtection="1">
      <alignment horizontal="center" vertical="center" wrapText="1"/>
      <protection/>
    </xf>
    <xf numFmtId="0" fontId="94" fillId="40" borderId="153" xfId="0" applyFont="1" applyFill="1" applyBorder="1" applyAlignment="1" applyProtection="1">
      <alignment horizontal="center" vertical="center" wrapText="1"/>
      <protection/>
    </xf>
    <xf numFmtId="0" fontId="94" fillId="40" borderId="154" xfId="0" applyFont="1" applyFill="1" applyBorder="1" applyAlignment="1" applyProtection="1">
      <alignment horizontal="center" vertical="center" wrapText="1"/>
      <protection/>
    </xf>
    <xf numFmtId="0" fontId="94" fillId="40" borderId="91" xfId="0" applyFont="1" applyFill="1" applyBorder="1" applyAlignment="1" applyProtection="1">
      <alignment horizontal="center" vertical="center" wrapText="1"/>
      <protection/>
    </xf>
    <xf numFmtId="0" fontId="94" fillId="40" borderId="88" xfId="0" applyFont="1" applyFill="1" applyBorder="1" applyAlignment="1" applyProtection="1">
      <alignment horizontal="center" vertical="center" wrapText="1"/>
      <protection/>
    </xf>
    <xf numFmtId="0" fontId="94" fillId="40" borderId="155" xfId="0" applyFont="1" applyFill="1" applyBorder="1" applyAlignment="1" applyProtection="1">
      <alignment horizontal="center" vertical="center" wrapText="1"/>
      <protection/>
    </xf>
    <xf numFmtId="0" fontId="0" fillId="0" borderId="156" xfId="0" applyBorder="1" applyAlignment="1" applyProtection="1">
      <alignment horizontal="center" vertical="center" wrapText="1"/>
      <protection locked="0"/>
    </xf>
    <xf numFmtId="0" fontId="0" fillId="0" borderId="157" xfId="0" applyBorder="1" applyAlignment="1" applyProtection="1">
      <alignment horizontal="center" vertical="center" wrapText="1"/>
      <protection locked="0"/>
    </xf>
    <xf numFmtId="0" fontId="92" fillId="40" borderId="106" xfId="0" applyFont="1" applyFill="1" applyBorder="1" applyAlignment="1" applyProtection="1">
      <alignment horizontal="center" vertical="center"/>
      <protection/>
    </xf>
    <xf numFmtId="0" fontId="92" fillId="40" borderId="97" xfId="0" applyFont="1" applyFill="1" applyBorder="1" applyAlignment="1" applyProtection="1">
      <alignment horizontal="center" vertical="center"/>
      <protection/>
    </xf>
    <xf numFmtId="0" fontId="0" fillId="0" borderId="158"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116" fillId="40" borderId="129" xfId="0" applyFont="1" applyFill="1" applyBorder="1" applyAlignment="1" applyProtection="1">
      <alignment horizontal="center" vertical="center"/>
      <protection/>
    </xf>
    <xf numFmtId="0" fontId="93" fillId="40" borderId="130" xfId="0" applyFont="1" applyFill="1" applyBorder="1" applyAlignment="1" applyProtection="1">
      <alignment horizontal="center" vertical="center"/>
      <protection/>
    </xf>
    <xf numFmtId="0" fontId="117" fillId="42" borderId="112" xfId="0" applyFont="1" applyFill="1" applyBorder="1" applyAlignment="1" applyProtection="1">
      <alignment horizontal="center" vertical="center" wrapText="1"/>
      <protection/>
    </xf>
    <xf numFmtId="0" fontId="117" fillId="42" borderId="105" xfId="0" applyFont="1" applyFill="1" applyBorder="1" applyAlignment="1" applyProtection="1">
      <alignment horizontal="center" vertical="center" wrapText="1"/>
      <protection/>
    </xf>
    <xf numFmtId="0" fontId="112" fillId="40" borderId="101" xfId="0" applyFont="1" applyFill="1" applyBorder="1" applyAlignment="1" applyProtection="1">
      <alignment horizontal="center" vertical="center" wrapText="1"/>
      <protection/>
    </xf>
    <xf numFmtId="0" fontId="112" fillId="40" borderId="148" xfId="0" applyFont="1" applyFill="1" applyBorder="1" applyAlignment="1" applyProtection="1">
      <alignment horizontal="center" vertical="center" wrapText="1"/>
      <protection/>
    </xf>
    <xf numFmtId="0" fontId="112" fillId="40" borderId="56" xfId="0" applyFont="1" applyFill="1" applyBorder="1" applyAlignment="1" applyProtection="1">
      <alignment horizontal="center" vertical="center" wrapText="1"/>
      <protection/>
    </xf>
    <xf numFmtId="0" fontId="112" fillId="40" borderId="17" xfId="0" applyFont="1" applyFill="1" applyBorder="1" applyAlignment="1" applyProtection="1">
      <alignment horizontal="center" vertical="center" wrapText="1"/>
      <protection/>
    </xf>
    <xf numFmtId="0" fontId="0" fillId="35" borderId="148" xfId="0" applyFill="1" applyBorder="1" applyAlignment="1" applyProtection="1">
      <alignment horizontal="center" vertical="center"/>
      <protection locked="0"/>
    </xf>
    <xf numFmtId="0" fontId="0" fillId="40" borderId="101" xfId="0" applyFill="1" applyBorder="1" applyAlignment="1" applyProtection="1">
      <alignment horizontal="center" vertical="center" wrapText="1"/>
      <protection/>
    </xf>
    <xf numFmtId="2" fontId="0" fillId="0" borderId="79" xfId="0" applyNumberFormat="1" applyBorder="1" applyAlignment="1">
      <alignment horizontal="center" vertical="center"/>
    </xf>
    <xf numFmtId="2" fontId="0" fillId="0" borderId="22" xfId="0" applyNumberFormat="1" applyBorder="1" applyAlignment="1">
      <alignment horizontal="center" vertical="center"/>
    </xf>
    <xf numFmtId="0" fontId="118" fillId="0" borderId="38" xfId="0" applyFont="1" applyBorder="1" applyAlignment="1">
      <alignment horizontal="center" vertical="center" wrapText="1"/>
    </xf>
    <xf numFmtId="0" fontId="118" fillId="0" borderId="159" xfId="0" applyFont="1" applyBorder="1" applyAlignment="1">
      <alignment horizontal="center" vertical="center" wrapText="1"/>
    </xf>
    <xf numFmtId="0" fontId="0" fillId="0" borderId="160" xfId="0" applyBorder="1" applyAlignment="1">
      <alignment horizontal="left"/>
    </xf>
    <xf numFmtId="0" fontId="0" fillId="0" borderId="22" xfId="0" applyBorder="1" applyAlignment="1">
      <alignment horizontal="left"/>
    </xf>
    <xf numFmtId="0" fontId="0" fillId="0" borderId="84" xfId="0" applyBorder="1" applyAlignment="1">
      <alignment horizontal="left"/>
    </xf>
    <xf numFmtId="0" fontId="0" fillId="0" borderId="38" xfId="0" applyBorder="1" applyAlignment="1">
      <alignment horizontal="left"/>
    </xf>
    <xf numFmtId="0" fontId="0" fillId="0" borderId="85" xfId="0" applyBorder="1" applyAlignment="1">
      <alignment horizontal="left"/>
    </xf>
    <xf numFmtId="0" fontId="0" fillId="0" borderId="79" xfId="0" applyBorder="1" applyAlignment="1">
      <alignment horizontal="left"/>
    </xf>
    <xf numFmtId="0" fontId="0" fillId="0" borderId="84" xfId="0" applyBorder="1" applyAlignment="1">
      <alignment horizontal="left" vertical="center"/>
    </xf>
    <xf numFmtId="0" fontId="0" fillId="0" borderId="38" xfId="0" applyBorder="1" applyAlignment="1">
      <alignment horizontal="left" vertical="center"/>
    </xf>
    <xf numFmtId="0" fontId="93" fillId="0" borderId="161" xfId="0" applyFont="1" applyBorder="1" applyAlignment="1">
      <alignment horizontal="center"/>
    </xf>
    <xf numFmtId="0" fontId="93" fillId="0" borderId="110" xfId="0" applyFont="1" applyBorder="1" applyAlignment="1">
      <alignment horizontal="center"/>
    </xf>
    <xf numFmtId="0" fontId="118" fillId="0" borderId="54" xfId="0" applyFont="1" applyBorder="1" applyAlignment="1">
      <alignment horizontal="center" vertical="center" wrapText="1"/>
    </xf>
    <xf numFmtId="0" fontId="118" fillId="0" borderId="52" xfId="0" applyFont="1" applyBorder="1" applyAlignment="1">
      <alignment horizontal="center" vertical="center" wrapText="1"/>
    </xf>
    <xf numFmtId="0" fontId="118" fillId="0" borderId="63" xfId="0" applyFont="1" applyBorder="1" applyAlignment="1">
      <alignment horizontal="center" vertical="center" wrapText="1"/>
    </xf>
    <xf numFmtId="0" fontId="118" fillId="0" borderId="145" xfId="0" applyFont="1" applyBorder="1" applyAlignment="1">
      <alignment horizontal="center" vertical="center" wrapText="1"/>
    </xf>
    <xf numFmtId="0" fontId="118" fillId="0" borderId="0" xfId="0" applyFont="1" applyBorder="1" applyAlignment="1">
      <alignment horizontal="center" vertical="center" wrapText="1"/>
    </xf>
    <xf numFmtId="0" fontId="118" fillId="0" borderId="116" xfId="0" applyFont="1" applyBorder="1" applyAlignment="1">
      <alignment horizontal="center" vertical="center" wrapText="1"/>
    </xf>
    <xf numFmtId="0" fontId="118" fillId="0" borderId="97" xfId="0" applyFont="1" applyBorder="1" applyAlignment="1">
      <alignment horizontal="center" vertical="center" wrapText="1"/>
    </xf>
    <xf numFmtId="0" fontId="118" fillId="0" borderId="107" xfId="0" applyFont="1" applyBorder="1" applyAlignment="1">
      <alignment horizontal="center" vertical="center" wrapText="1"/>
    </xf>
    <xf numFmtId="0" fontId="92" fillId="0" borderId="106" xfId="0" applyFont="1" applyBorder="1" applyAlignment="1">
      <alignment horizontal="center"/>
    </xf>
    <xf numFmtId="0" fontId="92" fillId="0" borderId="127" xfId="0" applyFont="1" applyBorder="1" applyAlignment="1">
      <alignment horizontal="center"/>
    </xf>
    <xf numFmtId="2" fontId="119" fillId="0" borderId="25" xfId="0" applyNumberFormat="1" applyFont="1" applyBorder="1" applyAlignment="1">
      <alignment horizontal="center" wrapText="1"/>
    </xf>
    <xf numFmtId="2" fontId="119" fillId="0" borderId="26" xfId="0" applyNumberFormat="1" applyFont="1" applyBorder="1" applyAlignment="1">
      <alignment horizontal="center" wrapText="1"/>
    </xf>
    <xf numFmtId="2" fontId="119" fillId="0" borderId="27" xfId="0" applyNumberFormat="1" applyFont="1" applyBorder="1" applyAlignment="1">
      <alignment horizontal="center" wrapText="1"/>
    </xf>
    <xf numFmtId="0" fontId="118" fillId="0" borderId="95" xfId="0" applyFont="1" applyBorder="1" applyAlignment="1">
      <alignment horizontal="center" vertical="center" wrapText="1"/>
    </xf>
    <xf numFmtId="0" fontId="118" fillId="0" borderId="115" xfId="0" applyFont="1" applyBorder="1" applyAlignment="1">
      <alignment horizontal="center" vertical="center" wrapText="1"/>
    </xf>
    <xf numFmtId="0" fontId="118" fillId="0" borderId="36" xfId="0" applyFont="1" applyBorder="1" applyAlignment="1">
      <alignment horizontal="center" vertical="center" wrapText="1"/>
    </xf>
    <xf numFmtId="0" fontId="118" fillId="0" borderId="61" xfId="0" applyFont="1" applyBorder="1" applyAlignment="1">
      <alignment horizontal="center" vertical="center" wrapText="1"/>
    </xf>
    <xf numFmtId="0" fontId="0" fillId="0" borderId="106" xfId="0" applyBorder="1" applyAlignment="1" applyProtection="1">
      <alignment horizontal="center" vertical="center"/>
      <protection locked="0"/>
    </xf>
    <xf numFmtId="0" fontId="0" fillId="0" borderId="127" xfId="0" applyBorder="1" applyAlignment="1" applyProtection="1">
      <alignment horizontal="center" vertical="center"/>
      <protection locked="0"/>
    </xf>
    <xf numFmtId="170" fontId="94" fillId="0" borderId="106" xfId="51" applyFont="1" applyBorder="1" applyAlignment="1" applyProtection="1">
      <alignment horizontal="center" vertical="center"/>
      <protection locked="0"/>
    </xf>
    <xf numFmtId="170" fontId="94" fillId="0" borderId="127" xfId="51" applyFont="1" applyBorder="1" applyAlignment="1" applyProtection="1">
      <alignment horizontal="center" vertical="center"/>
      <protection locked="0"/>
    </xf>
    <xf numFmtId="170" fontId="94" fillId="0" borderId="128" xfId="51" applyFont="1" applyBorder="1" applyAlignment="1" applyProtection="1">
      <alignment horizontal="center" vertical="center"/>
      <protection locked="0"/>
    </xf>
    <xf numFmtId="0" fontId="94" fillId="0" borderId="83" xfId="0" applyFont="1" applyBorder="1" applyAlignment="1" applyProtection="1">
      <alignment horizontal="center" vertical="center" wrapText="1"/>
      <protection locked="0"/>
    </xf>
    <xf numFmtId="0" fontId="94" fillId="0" borderId="153" xfId="0" applyFont="1" applyBorder="1" applyAlignment="1" applyProtection="1">
      <alignment horizontal="center" vertical="center" wrapText="1"/>
      <protection locked="0"/>
    </xf>
    <xf numFmtId="0" fontId="94" fillId="0" borderId="154" xfId="0" applyFont="1" applyBorder="1" applyAlignment="1" applyProtection="1">
      <alignment horizontal="center" vertical="center" wrapText="1"/>
      <protection locked="0"/>
    </xf>
    <xf numFmtId="0" fontId="94" fillId="0" borderId="91" xfId="0" applyFont="1" applyBorder="1" applyAlignment="1" applyProtection="1">
      <alignment horizontal="center" vertical="center" wrapText="1"/>
      <protection locked="0"/>
    </xf>
    <xf numFmtId="0" fontId="94" fillId="0" borderId="88" xfId="0" applyFont="1" applyBorder="1" applyAlignment="1" applyProtection="1">
      <alignment horizontal="center" vertical="center" wrapText="1"/>
      <protection locked="0"/>
    </xf>
    <xf numFmtId="0" fontId="94" fillId="0" borderId="155" xfId="0" applyFont="1" applyBorder="1" applyAlignment="1" applyProtection="1">
      <alignment horizontal="center" vertical="center" wrapText="1"/>
      <protection locked="0"/>
    </xf>
    <xf numFmtId="0" fontId="0" fillId="0" borderId="3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94" fillId="0" borderId="0" xfId="0" applyFont="1" applyAlignment="1" applyProtection="1">
      <alignment horizontal="center" vertical="center" wrapText="1"/>
      <protection locked="0"/>
    </xf>
    <xf numFmtId="0" fontId="104" fillId="0" borderId="0" xfId="0" applyFont="1" applyAlignment="1" applyProtection="1">
      <alignment horizontal="center" vertical="center" wrapText="1"/>
      <protection locked="0"/>
    </xf>
    <xf numFmtId="0" fontId="104" fillId="0" borderId="16" xfId="0" applyFont="1" applyBorder="1" applyAlignment="1" applyProtection="1">
      <alignment horizontal="center" vertical="center" wrapText="1"/>
      <protection locked="0"/>
    </xf>
    <xf numFmtId="0" fontId="94" fillId="0" borderId="113" xfId="0" applyFont="1" applyBorder="1" applyAlignment="1" applyProtection="1">
      <alignment horizontal="center" vertical="center"/>
      <protection locked="0"/>
    </xf>
    <xf numFmtId="0" fontId="94" fillId="0" borderId="16" xfId="0" applyFont="1" applyBorder="1" applyAlignment="1" applyProtection="1">
      <alignment horizontal="center" vertical="center"/>
      <protection locked="0"/>
    </xf>
    <xf numFmtId="0" fontId="94" fillId="0" borderId="143" xfId="0" applyFont="1" applyBorder="1" applyAlignment="1" applyProtection="1">
      <alignment horizontal="center" vertical="center"/>
      <protection locked="0"/>
    </xf>
    <xf numFmtId="170" fontId="120" fillId="0" borderId="106" xfId="0" applyNumberFormat="1" applyFont="1" applyBorder="1" applyAlignment="1" applyProtection="1">
      <alignment horizontal="center" vertical="top" wrapText="1"/>
      <protection locked="0"/>
    </xf>
    <xf numFmtId="170" fontId="120" fillId="0" borderId="128" xfId="0" applyNumberFormat="1" applyFont="1" applyBorder="1" applyAlignment="1" applyProtection="1">
      <alignment horizontal="center" vertical="top" wrapText="1"/>
      <protection locked="0"/>
    </xf>
    <xf numFmtId="0" fontId="0" fillId="0" borderId="59" xfId="0" applyBorder="1" applyAlignment="1" applyProtection="1">
      <alignment horizontal="center" vertical="center"/>
      <protection locked="0"/>
    </xf>
    <xf numFmtId="0" fontId="0" fillId="0" borderId="126" xfId="0"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29</xdr:row>
      <xdr:rowOff>0</xdr:rowOff>
    </xdr:from>
    <xdr:to>
      <xdr:col>8</xdr:col>
      <xdr:colOff>285750</xdr:colOff>
      <xdr:row>30</xdr:row>
      <xdr:rowOff>66675</xdr:rowOff>
    </xdr:to>
    <xdr:sp>
      <xdr:nvSpPr>
        <xdr:cNvPr id="1" name="3 Flecha derecha"/>
        <xdr:cNvSpPr>
          <a:spLocks/>
        </xdr:cNvSpPr>
      </xdr:nvSpPr>
      <xdr:spPr>
        <a:xfrm rot="10800000">
          <a:off x="9172575" y="10334625"/>
          <a:ext cx="266700" cy="295275"/>
        </a:xfrm>
        <a:prstGeom prst="rightArrow">
          <a:avLst>
            <a:gd name="adj" fmla="val -344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41</xdr:row>
      <xdr:rowOff>123825</xdr:rowOff>
    </xdr:from>
    <xdr:to>
      <xdr:col>8</xdr:col>
      <xdr:colOff>304800</xdr:colOff>
      <xdr:row>43</xdr:row>
      <xdr:rowOff>123825</xdr:rowOff>
    </xdr:to>
    <xdr:sp>
      <xdr:nvSpPr>
        <xdr:cNvPr id="2" name="4 Flecha derecha"/>
        <xdr:cNvSpPr>
          <a:spLocks/>
        </xdr:cNvSpPr>
      </xdr:nvSpPr>
      <xdr:spPr>
        <a:xfrm rot="10800000">
          <a:off x="9172575" y="15078075"/>
          <a:ext cx="285750" cy="4191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48</xdr:row>
      <xdr:rowOff>104775</xdr:rowOff>
    </xdr:from>
    <xdr:to>
      <xdr:col>8</xdr:col>
      <xdr:colOff>304800</xdr:colOff>
      <xdr:row>50</xdr:row>
      <xdr:rowOff>57150</xdr:rowOff>
    </xdr:to>
    <xdr:sp>
      <xdr:nvSpPr>
        <xdr:cNvPr id="3" name="6 Flecha derecha"/>
        <xdr:cNvSpPr>
          <a:spLocks/>
        </xdr:cNvSpPr>
      </xdr:nvSpPr>
      <xdr:spPr>
        <a:xfrm rot="10800000">
          <a:off x="9182100" y="17592675"/>
          <a:ext cx="276225" cy="3429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990600</xdr:colOff>
      <xdr:row>23</xdr:row>
      <xdr:rowOff>19050</xdr:rowOff>
    </xdr:from>
    <xdr:to>
      <xdr:col>8</xdr:col>
      <xdr:colOff>285750</xdr:colOff>
      <xdr:row>23</xdr:row>
      <xdr:rowOff>409575</xdr:rowOff>
    </xdr:to>
    <xdr:sp>
      <xdr:nvSpPr>
        <xdr:cNvPr id="4" name="18 Flecha derecha"/>
        <xdr:cNvSpPr>
          <a:spLocks/>
        </xdr:cNvSpPr>
      </xdr:nvSpPr>
      <xdr:spPr>
        <a:xfrm rot="10800000">
          <a:off x="9153525" y="7791450"/>
          <a:ext cx="285750" cy="3905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54</xdr:row>
      <xdr:rowOff>161925</xdr:rowOff>
    </xdr:from>
    <xdr:to>
      <xdr:col>8</xdr:col>
      <xdr:colOff>295275</xdr:colOff>
      <xdr:row>56</xdr:row>
      <xdr:rowOff>57150</xdr:rowOff>
    </xdr:to>
    <xdr:sp>
      <xdr:nvSpPr>
        <xdr:cNvPr id="5" name="8 Flecha derecha"/>
        <xdr:cNvSpPr>
          <a:spLocks/>
        </xdr:cNvSpPr>
      </xdr:nvSpPr>
      <xdr:spPr>
        <a:xfrm rot="10800000">
          <a:off x="9182100" y="19678650"/>
          <a:ext cx="266700" cy="3524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6</xdr:row>
      <xdr:rowOff>152400</xdr:rowOff>
    </xdr:from>
    <xdr:to>
      <xdr:col>8</xdr:col>
      <xdr:colOff>285750</xdr:colOff>
      <xdr:row>8</xdr:row>
      <xdr:rowOff>47625</xdr:rowOff>
    </xdr:to>
    <xdr:sp>
      <xdr:nvSpPr>
        <xdr:cNvPr id="6" name="1 Flecha derecha"/>
        <xdr:cNvSpPr>
          <a:spLocks/>
        </xdr:cNvSpPr>
      </xdr:nvSpPr>
      <xdr:spPr>
        <a:xfrm rot="10800000">
          <a:off x="9172575" y="2790825"/>
          <a:ext cx="266700" cy="2762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15</xdr:row>
      <xdr:rowOff>152400</xdr:rowOff>
    </xdr:from>
    <xdr:to>
      <xdr:col>8</xdr:col>
      <xdr:colOff>285750</xdr:colOff>
      <xdr:row>17</xdr:row>
      <xdr:rowOff>47625</xdr:rowOff>
    </xdr:to>
    <xdr:sp>
      <xdr:nvSpPr>
        <xdr:cNvPr id="7" name="1 Flecha derecha"/>
        <xdr:cNvSpPr>
          <a:spLocks/>
        </xdr:cNvSpPr>
      </xdr:nvSpPr>
      <xdr:spPr>
        <a:xfrm rot="10800000">
          <a:off x="9172575" y="5410200"/>
          <a:ext cx="266700" cy="2762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990600</xdr:colOff>
      <xdr:row>35</xdr:row>
      <xdr:rowOff>133350</xdr:rowOff>
    </xdr:from>
    <xdr:to>
      <xdr:col>8</xdr:col>
      <xdr:colOff>285750</xdr:colOff>
      <xdr:row>37</xdr:row>
      <xdr:rowOff>76200</xdr:rowOff>
    </xdr:to>
    <xdr:sp>
      <xdr:nvSpPr>
        <xdr:cNvPr id="8" name="4 Flecha derecha"/>
        <xdr:cNvSpPr>
          <a:spLocks/>
        </xdr:cNvSpPr>
      </xdr:nvSpPr>
      <xdr:spPr>
        <a:xfrm rot="10800000">
          <a:off x="9153525" y="12915900"/>
          <a:ext cx="285750" cy="4191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323850</xdr:rowOff>
    </xdr:from>
    <xdr:to>
      <xdr:col>7</xdr:col>
      <xdr:colOff>361950</xdr:colOff>
      <xdr:row>4</xdr:row>
      <xdr:rowOff>257175</xdr:rowOff>
    </xdr:to>
    <xdr:sp>
      <xdr:nvSpPr>
        <xdr:cNvPr id="1" name="1 Flecha derecha"/>
        <xdr:cNvSpPr>
          <a:spLocks/>
        </xdr:cNvSpPr>
      </xdr:nvSpPr>
      <xdr:spPr>
        <a:xfrm flipH="1">
          <a:off x="9572625" y="33147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676275</xdr:colOff>
      <xdr:row>2</xdr:row>
      <xdr:rowOff>1323975</xdr:rowOff>
    </xdr:from>
    <xdr:to>
      <xdr:col>3</xdr:col>
      <xdr:colOff>1133475</xdr:colOff>
      <xdr:row>2</xdr:row>
      <xdr:rowOff>1543050</xdr:rowOff>
    </xdr:to>
    <xdr:sp>
      <xdr:nvSpPr>
        <xdr:cNvPr id="2" name="1 Flecha derecha"/>
        <xdr:cNvSpPr>
          <a:spLocks/>
        </xdr:cNvSpPr>
      </xdr:nvSpPr>
      <xdr:spPr>
        <a:xfrm rot="5400000">
          <a:off x="5505450" y="2667000"/>
          <a:ext cx="457200" cy="2286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685800</xdr:colOff>
      <xdr:row>30</xdr:row>
      <xdr:rowOff>0</xdr:rowOff>
    </xdr:from>
    <xdr:to>
      <xdr:col>6</xdr:col>
      <xdr:colOff>1238250</xdr:colOff>
      <xdr:row>30</xdr:row>
      <xdr:rowOff>276225</xdr:rowOff>
    </xdr:to>
    <xdr:sp>
      <xdr:nvSpPr>
        <xdr:cNvPr id="3" name="1 Flecha derecha"/>
        <xdr:cNvSpPr>
          <a:spLocks/>
        </xdr:cNvSpPr>
      </xdr:nvSpPr>
      <xdr:spPr>
        <a:xfrm rot="5400000" flipH="1">
          <a:off x="8248650" y="10029825"/>
          <a:ext cx="552450" cy="2762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695325</xdr:colOff>
      <xdr:row>7</xdr:row>
      <xdr:rowOff>180975</xdr:rowOff>
    </xdr:from>
    <xdr:to>
      <xdr:col>1</xdr:col>
      <xdr:colOff>1152525</xdr:colOff>
      <xdr:row>7</xdr:row>
      <xdr:rowOff>381000</xdr:rowOff>
    </xdr:to>
    <xdr:sp>
      <xdr:nvSpPr>
        <xdr:cNvPr id="4" name="1 Flecha derecha"/>
        <xdr:cNvSpPr>
          <a:spLocks/>
        </xdr:cNvSpPr>
      </xdr:nvSpPr>
      <xdr:spPr>
        <a:xfrm rot="16200000" flipH="1">
          <a:off x="2105025" y="5153025"/>
          <a:ext cx="457200" cy="200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142875</xdr:colOff>
      <xdr:row>5</xdr:row>
      <xdr:rowOff>323850</xdr:rowOff>
    </xdr:from>
    <xdr:to>
      <xdr:col>7</xdr:col>
      <xdr:colOff>390525</xdr:colOff>
      <xdr:row>6</xdr:row>
      <xdr:rowOff>257175</xdr:rowOff>
    </xdr:to>
    <xdr:sp>
      <xdr:nvSpPr>
        <xdr:cNvPr id="5" name="1 Flecha derecha"/>
        <xdr:cNvSpPr>
          <a:spLocks/>
        </xdr:cNvSpPr>
      </xdr:nvSpPr>
      <xdr:spPr>
        <a:xfrm flipH="1">
          <a:off x="9601200" y="43053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7</xdr:row>
      <xdr:rowOff>295275</xdr:rowOff>
    </xdr:from>
    <xdr:to>
      <xdr:col>7</xdr:col>
      <xdr:colOff>419100</xdr:colOff>
      <xdr:row>8</xdr:row>
      <xdr:rowOff>228600</xdr:rowOff>
    </xdr:to>
    <xdr:sp>
      <xdr:nvSpPr>
        <xdr:cNvPr id="6" name="1 Flecha derecha"/>
        <xdr:cNvSpPr>
          <a:spLocks/>
        </xdr:cNvSpPr>
      </xdr:nvSpPr>
      <xdr:spPr>
        <a:xfrm flipH="1">
          <a:off x="9629775" y="5267325"/>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219075</xdr:colOff>
      <xdr:row>9</xdr:row>
      <xdr:rowOff>276225</xdr:rowOff>
    </xdr:from>
    <xdr:to>
      <xdr:col>7</xdr:col>
      <xdr:colOff>466725</xdr:colOff>
      <xdr:row>10</xdr:row>
      <xdr:rowOff>209550</xdr:rowOff>
    </xdr:to>
    <xdr:sp>
      <xdr:nvSpPr>
        <xdr:cNvPr id="7" name="1 Flecha derecha"/>
        <xdr:cNvSpPr>
          <a:spLocks/>
        </xdr:cNvSpPr>
      </xdr:nvSpPr>
      <xdr:spPr>
        <a:xfrm flipH="1">
          <a:off x="9677400" y="6372225"/>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11</xdr:row>
      <xdr:rowOff>304800</xdr:rowOff>
    </xdr:from>
    <xdr:to>
      <xdr:col>7</xdr:col>
      <xdr:colOff>419100</xdr:colOff>
      <xdr:row>12</xdr:row>
      <xdr:rowOff>238125</xdr:rowOff>
    </xdr:to>
    <xdr:sp>
      <xdr:nvSpPr>
        <xdr:cNvPr id="8" name="1 Flecha derecha"/>
        <xdr:cNvSpPr>
          <a:spLocks/>
        </xdr:cNvSpPr>
      </xdr:nvSpPr>
      <xdr:spPr>
        <a:xfrm flipH="1">
          <a:off x="9629775" y="73914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190500</xdr:colOff>
      <xdr:row>13</xdr:row>
      <xdr:rowOff>266700</xdr:rowOff>
    </xdr:from>
    <xdr:to>
      <xdr:col>7</xdr:col>
      <xdr:colOff>438150</xdr:colOff>
      <xdr:row>14</xdr:row>
      <xdr:rowOff>200025</xdr:rowOff>
    </xdr:to>
    <xdr:sp>
      <xdr:nvSpPr>
        <xdr:cNvPr id="9" name="1 Flecha derecha"/>
        <xdr:cNvSpPr>
          <a:spLocks/>
        </xdr:cNvSpPr>
      </xdr:nvSpPr>
      <xdr:spPr>
        <a:xfrm flipH="1">
          <a:off x="9648825" y="83439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1</xdr:row>
      <xdr:rowOff>495300</xdr:rowOff>
    </xdr:from>
    <xdr:to>
      <xdr:col>8</xdr:col>
      <xdr:colOff>514350</xdr:colOff>
      <xdr:row>2</xdr:row>
      <xdr:rowOff>152400</xdr:rowOff>
    </xdr:to>
    <xdr:sp>
      <xdr:nvSpPr>
        <xdr:cNvPr id="1" name="1 Flecha derecha"/>
        <xdr:cNvSpPr>
          <a:spLocks/>
        </xdr:cNvSpPr>
      </xdr:nvSpPr>
      <xdr:spPr>
        <a:xfrm rot="16200000" flipH="1">
          <a:off x="8601075" y="1400175"/>
          <a:ext cx="552450" cy="24765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314325</xdr:colOff>
      <xdr:row>1</xdr:row>
      <xdr:rowOff>409575</xdr:rowOff>
    </xdr:from>
    <xdr:to>
      <xdr:col>3</xdr:col>
      <xdr:colOff>771525</xdr:colOff>
      <xdr:row>2</xdr:row>
      <xdr:rowOff>19050</xdr:rowOff>
    </xdr:to>
    <xdr:sp>
      <xdr:nvSpPr>
        <xdr:cNvPr id="2" name="1 Flecha derecha"/>
        <xdr:cNvSpPr>
          <a:spLocks/>
        </xdr:cNvSpPr>
      </xdr:nvSpPr>
      <xdr:spPr>
        <a:xfrm rot="16200000" flipH="1">
          <a:off x="4410075" y="1314450"/>
          <a:ext cx="457200" cy="200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685800</xdr:colOff>
      <xdr:row>29</xdr:row>
      <xdr:rowOff>0</xdr:rowOff>
    </xdr:from>
    <xdr:to>
      <xdr:col>6</xdr:col>
      <xdr:colOff>1238250</xdr:colOff>
      <xdr:row>30</xdr:row>
      <xdr:rowOff>0</xdr:rowOff>
    </xdr:to>
    <xdr:sp>
      <xdr:nvSpPr>
        <xdr:cNvPr id="3" name="1 Flecha derecha"/>
        <xdr:cNvSpPr>
          <a:spLocks/>
        </xdr:cNvSpPr>
      </xdr:nvSpPr>
      <xdr:spPr>
        <a:xfrm rot="5400000" flipH="1">
          <a:off x="7162800" y="7258050"/>
          <a:ext cx="552450" cy="24765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128"/>
  <sheetViews>
    <sheetView zoomScalePageLayoutView="0" workbookViewId="0" topLeftCell="B1">
      <pane ySplit="1" topLeftCell="A20" activePane="bottomLeft" state="frozen"/>
      <selection pane="topLeft" activeCell="B1" sqref="B1"/>
      <selection pane="bottomLeft" activeCell="B25" sqref="B25:L31"/>
    </sheetView>
  </sheetViews>
  <sheetFormatPr defaultColWidth="11.421875" defaultRowHeight="15"/>
  <cols>
    <col min="1" max="1" width="11.421875" style="0" hidden="1" customWidth="1"/>
    <col min="2" max="2" width="13.00390625" style="0" customWidth="1"/>
    <col min="4" max="4" width="14.00390625" style="0" customWidth="1"/>
    <col min="5" max="5" width="15.140625" style="0" customWidth="1"/>
    <col min="6" max="6" width="9.140625" style="0" customWidth="1"/>
    <col min="7" max="7" width="9.8515625" style="0" customWidth="1"/>
    <col min="8" max="8" width="15.00390625" style="0" customWidth="1"/>
    <col min="9" max="9" width="6.28125" style="0" customWidth="1"/>
    <col min="10" max="10" width="5.7109375" style="0" customWidth="1"/>
    <col min="11" max="11" width="13.140625" style="0" customWidth="1"/>
    <col min="12" max="12" width="16.00390625" style="0" customWidth="1"/>
  </cols>
  <sheetData>
    <row r="1" spans="2:12" ht="38.25" customHeight="1" thickBot="1" thickTop="1">
      <c r="B1" s="441" t="s">
        <v>139</v>
      </c>
      <c r="C1" s="442"/>
      <c r="D1" s="99"/>
      <c r="E1" s="99"/>
      <c r="F1" s="66"/>
      <c r="G1" s="66"/>
      <c r="H1" s="66"/>
      <c r="I1" s="66"/>
      <c r="J1" s="66"/>
      <c r="K1" s="66"/>
      <c r="L1" s="66"/>
    </row>
    <row r="2" spans="2:13" ht="6" customHeight="1" thickTop="1">
      <c r="B2" s="100"/>
      <c r="C2" s="100"/>
      <c r="D2" s="99"/>
      <c r="E2" s="99"/>
      <c r="F2" s="66"/>
      <c r="G2" s="66"/>
      <c r="H2" s="66"/>
      <c r="I2" s="66"/>
      <c r="J2" s="66"/>
      <c r="K2" s="66"/>
      <c r="L2" s="66"/>
      <c r="M2" s="104"/>
    </row>
    <row r="3" spans="2:13" ht="30" customHeight="1">
      <c r="B3" s="464" t="s">
        <v>168</v>
      </c>
      <c r="C3" s="464"/>
      <c r="D3" s="464"/>
      <c r="E3" s="464"/>
      <c r="F3" s="464"/>
      <c r="G3" s="464"/>
      <c r="H3" s="464"/>
      <c r="I3" s="464"/>
      <c r="J3" s="464"/>
      <c r="K3" s="464"/>
      <c r="L3" s="464"/>
      <c r="M3" s="104"/>
    </row>
    <row r="4" spans="2:13" ht="30" customHeight="1">
      <c r="B4" s="464" t="s">
        <v>169</v>
      </c>
      <c r="C4" s="464"/>
      <c r="D4" s="464"/>
      <c r="E4" s="464"/>
      <c r="F4" s="464"/>
      <c r="G4" s="464"/>
      <c r="H4" s="464"/>
      <c r="I4" s="464"/>
      <c r="J4" s="464"/>
      <c r="K4" s="464"/>
      <c r="L4" s="464"/>
      <c r="M4" s="104"/>
    </row>
    <row r="5" spans="2:13" ht="30" customHeight="1">
      <c r="B5" s="464" t="s">
        <v>170</v>
      </c>
      <c r="C5" s="464"/>
      <c r="D5" s="464"/>
      <c r="E5" s="464"/>
      <c r="F5" s="464"/>
      <c r="G5" s="464"/>
      <c r="H5" s="464"/>
      <c r="I5" s="464"/>
      <c r="J5" s="464"/>
      <c r="K5" s="464"/>
      <c r="L5" s="464"/>
      <c r="M5" s="104"/>
    </row>
    <row r="6" spans="2:12" ht="30" customHeight="1">
      <c r="B6" s="464" t="s">
        <v>171</v>
      </c>
      <c r="C6" s="464"/>
      <c r="D6" s="464"/>
      <c r="E6" s="464"/>
      <c r="F6" s="464"/>
      <c r="G6" s="464"/>
      <c r="H6" s="464"/>
      <c r="I6" s="464"/>
      <c r="J6" s="464"/>
      <c r="K6" s="464"/>
      <c r="L6" s="464"/>
    </row>
    <row r="7" spans="2:12" ht="9" customHeight="1" thickBot="1">
      <c r="B7" s="100"/>
      <c r="C7" s="100"/>
      <c r="D7" s="99"/>
      <c r="E7" s="99"/>
      <c r="F7" s="66"/>
      <c r="G7" s="66"/>
      <c r="H7" s="66"/>
      <c r="I7" s="66"/>
      <c r="J7" s="66"/>
      <c r="K7" s="66"/>
      <c r="L7" s="66"/>
    </row>
    <row r="8" spans="2:12" ht="34.5" customHeight="1" thickBot="1" thickTop="1">
      <c r="B8" s="461" t="s">
        <v>167</v>
      </c>
      <c r="C8" s="462"/>
      <c r="D8" s="462"/>
      <c r="E8" s="462"/>
      <c r="F8" s="462"/>
      <c r="G8" s="462"/>
      <c r="H8" s="462"/>
      <c r="I8" s="462"/>
      <c r="J8" s="462"/>
      <c r="K8" s="462"/>
      <c r="L8" s="463"/>
    </row>
    <row r="9" spans="2:12" ht="9" customHeight="1" thickBot="1" thickTop="1">
      <c r="B9" s="100"/>
      <c r="C9" s="100"/>
      <c r="D9" s="99"/>
      <c r="E9" s="99"/>
      <c r="F9" s="66"/>
      <c r="G9" s="66"/>
      <c r="H9" s="66"/>
      <c r="I9" s="66"/>
      <c r="J9" s="66"/>
      <c r="K9" s="66"/>
      <c r="L9" s="66"/>
    </row>
    <row r="10" spans="2:12" ht="25.5" customHeight="1">
      <c r="B10" s="443" t="s">
        <v>166</v>
      </c>
      <c r="C10" s="444"/>
      <c r="D10" s="444"/>
      <c r="E10" s="444"/>
      <c r="F10" s="444"/>
      <c r="G10" s="444"/>
      <c r="H10" s="444"/>
      <c r="I10" s="444"/>
      <c r="J10" s="444"/>
      <c r="K10" s="444"/>
      <c r="L10" s="445"/>
    </row>
    <row r="11" spans="2:12" ht="25.5" customHeight="1">
      <c r="B11" s="446"/>
      <c r="C11" s="447"/>
      <c r="D11" s="447"/>
      <c r="E11" s="447"/>
      <c r="F11" s="447"/>
      <c r="G11" s="447"/>
      <c r="H11" s="447"/>
      <c r="I11" s="447"/>
      <c r="J11" s="447"/>
      <c r="K11" s="447"/>
      <c r="L11" s="448"/>
    </row>
    <row r="12" spans="2:12" ht="25.5" customHeight="1">
      <c r="B12" s="446"/>
      <c r="C12" s="447"/>
      <c r="D12" s="447"/>
      <c r="E12" s="447"/>
      <c r="F12" s="447"/>
      <c r="G12" s="447"/>
      <c r="H12" s="447"/>
      <c r="I12" s="447"/>
      <c r="J12" s="447"/>
      <c r="K12" s="447"/>
      <c r="L12" s="448"/>
    </row>
    <row r="13" spans="2:12" ht="25.5" customHeight="1" thickBot="1">
      <c r="B13" s="449"/>
      <c r="C13" s="450"/>
      <c r="D13" s="450"/>
      <c r="E13" s="450"/>
      <c r="F13" s="450"/>
      <c r="G13" s="450"/>
      <c r="H13" s="450"/>
      <c r="I13" s="450"/>
      <c r="J13" s="450"/>
      <c r="K13" s="450"/>
      <c r="L13" s="451"/>
    </row>
    <row r="14" spans="2:12" ht="9.75" customHeight="1">
      <c r="B14" s="102"/>
      <c r="C14" s="102"/>
      <c r="D14" s="102"/>
      <c r="E14" s="102"/>
      <c r="F14" s="102"/>
      <c r="G14" s="102"/>
      <c r="H14" s="102"/>
      <c r="I14" s="102"/>
      <c r="J14" s="102"/>
      <c r="K14" s="102"/>
      <c r="L14" s="102"/>
    </row>
    <row r="15" spans="2:14" ht="15.75" thickBot="1">
      <c r="B15" s="98"/>
      <c r="C15" s="98"/>
      <c r="D15" s="98"/>
      <c r="E15" s="98"/>
      <c r="F15" s="98"/>
      <c r="G15" s="98"/>
      <c r="H15" s="98"/>
      <c r="I15" s="98"/>
      <c r="J15" s="98"/>
      <c r="K15" s="98"/>
      <c r="L15" s="98"/>
      <c r="N15" s="103"/>
    </row>
    <row r="16" spans="2:12" ht="17.25" thickBot="1" thickTop="1">
      <c r="B16" s="438" t="s">
        <v>110</v>
      </c>
      <c r="C16" s="439"/>
      <c r="D16" s="439"/>
      <c r="E16" s="440"/>
      <c r="F16" s="95"/>
      <c r="G16" s="95"/>
      <c r="H16" s="95"/>
      <c r="I16" s="95"/>
      <c r="J16" s="95"/>
      <c r="K16" s="95"/>
      <c r="L16" s="95"/>
    </row>
    <row r="17" spans="2:12" ht="6" customHeight="1" thickBot="1" thickTop="1">
      <c r="B17" s="75"/>
      <c r="C17" s="75"/>
      <c r="D17" s="75"/>
      <c r="E17" s="75"/>
      <c r="F17" s="75"/>
      <c r="G17" s="75"/>
      <c r="H17" s="75"/>
      <c r="I17" s="82"/>
      <c r="J17" s="83"/>
      <c r="K17" s="96"/>
      <c r="L17" s="79"/>
    </row>
    <row r="18" spans="2:12" ht="15" customHeight="1">
      <c r="B18" s="429" t="s">
        <v>160</v>
      </c>
      <c r="C18" s="430"/>
      <c r="D18" s="430"/>
      <c r="E18" s="430"/>
      <c r="F18" s="430"/>
      <c r="G18" s="430"/>
      <c r="H18" s="430"/>
      <c r="I18" s="430"/>
      <c r="J18" s="430"/>
      <c r="K18" s="430"/>
      <c r="L18" s="431"/>
    </row>
    <row r="19" spans="2:12" ht="15" customHeight="1">
      <c r="B19" s="432"/>
      <c r="C19" s="433"/>
      <c r="D19" s="433"/>
      <c r="E19" s="433"/>
      <c r="F19" s="433"/>
      <c r="G19" s="433"/>
      <c r="H19" s="433"/>
      <c r="I19" s="433"/>
      <c r="J19" s="433"/>
      <c r="K19" s="433"/>
      <c r="L19" s="434"/>
    </row>
    <row r="20" spans="2:12" ht="15" customHeight="1">
      <c r="B20" s="432"/>
      <c r="C20" s="433"/>
      <c r="D20" s="433"/>
      <c r="E20" s="433"/>
      <c r="F20" s="433"/>
      <c r="G20" s="433"/>
      <c r="H20" s="433"/>
      <c r="I20" s="433"/>
      <c r="J20" s="433"/>
      <c r="K20" s="433"/>
      <c r="L20" s="434"/>
    </row>
    <row r="21" spans="2:12" ht="15" customHeight="1" thickBot="1">
      <c r="B21" s="435"/>
      <c r="C21" s="436"/>
      <c r="D21" s="436"/>
      <c r="E21" s="436"/>
      <c r="F21" s="436"/>
      <c r="G21" s="436"/>
      <c r="H21" s="436"/>
      <c r="I21" s="436"/>
      <c r="J21" s="436"/>
      <c r="K21" s="436"/>
      <c r="L21" s="437"/>
    </row>
    <row r="22" spans="2:12" ht="9.75" customHeight="1" thickBot="1">
      <c r="B22" s="75"/>
      <c r="C22" s="75"/>
      <c r="D22" s="75"/>
      <c r="E22" s="75"/>
      <c r="F22" s="75"/>
      <c r="G22" s="75"/>
      <c r="H22" s="75"/>
      <c r="I22" s="76"/>
      <c r="J22" s="77"/>
      <c r="K22" s="78"/>
      <c r="L22" s="79"/>
    </row>
    <row r="23" spans="2:12" ht="17.25" thickBot="1" thickTop="1">
      <c r="B23" s="438" t="s">
        <v>134</v>
      </c>
      <c r="C23" s="439"/>
      <c r="D23" s="439"/>
      <c r="E23" s="440"/>
      <c r="F23" s="95"/>
      <c r="G23" s="95"/>
      <c r="H23" s="95"/>
      <c r="I23" s="95"/>
      <c r="J23" s="95"/>
      <c r="K23" s="95"/>
      <c r="L23" s="95"/>
    </row>
    <row r="24" spans="2:12" ht="6" customHeight="1" thickBot="1" thickTop="1">
      <c r="B24" s="75"/>
      <c r="C24" s="75"/>
      <c r="D24" s="75"/>
      <c r="E24" s="75"/>
      <c r="F24" s="75"/>
      <c r="G24" s="75"/>
      <c r="H24" s="75"/>
      <c r="I24" s="82"/>
      <c r="J24" s="83"/>
      <c r="K24" s="96"/>
      <c r="L24" s="79"/>
    </row>
    <row r="25" spans="2:12" ht="15" customHeight="1">
      <c r="B25" s="429" t="s">
        <v>148</v>
      </c>
      <c r="C25" s="430"/>
      <c r="D25" s="430"/>
      <c r="E25" s="430"/>
      <c r="F25" s="430"/>
      <c r="G25" s="430"/>
      <c r="H25" s="430"/>
      <c r="I25" s="430"/>
      <c r="J25" s="430"/>
      <c r="K25" s="430"/>
      <c r="L25" s="431"/>
    </row>
    <row r="26" spans="2:12" ht="15" customHeight="1">
      <c r="B26" s="432"/>
      <c r="C26" s="433"/>
      <c r="D26" s="433"/>
      <c r="E26" s="433"/>
      <c r="F26" s="433"/>
      <c r="G26" s="433"/>
      <c r="H26" s="433"/>
      <c r="I26" s="433"/>
      <c r="J26" s="433"/>
      <c r="K26" s="433"/>
      <c r="L26" s="434"/>
    </row>
    <row r="27" spans="2:12" ht="15" customHeight="1">
      <c r="B27" s="432"/>
      <c r="C27" s="433"/>
      <c r="D27" s="433"/>
      <c r="E27" s="433"/>
      <c r="F27" s="433"/>
      <c r="G27" s="433"/>
      <c r="H27" s="433"/>
      <c r="I27" s="433"/>
      <c r="J27" s="433"/>
      <c r="K27" s="433"/>
      <c r="L27" s="434"/>
    </row>
    <row r="28" spans="2:12" ht="15" customHeight="1">
      <c r="B28" s="432"/>
      <c r="C28" s="433"/>
      <c r="D28" s="433"/>
      <c r="E28" s="433"/>
      <c r="F28" s="433"/>
      <c r="G28" s="433"/>
      <c r="H28" s="433"/>
      <c r="I28" s="433"/>
      <c r="J28" s="433"/>
      <c r="K28" s="433"/>
      <c r="L28" s="434"/>
    </row>
    <row r="29" spans="2:12" ht="15" customHeight="1">
      <c r="B29" s="432"/>
      <c r="C29" s="433"/>
      <c r="D29" s="433"/>
      <c r="E29" s="433"/>
      <c r="F29" s="433"/>
      <c r="G29" s="433"/>
      <c r="H29" s="433"/>
      <c r="I29" s="433"/>
      <c r="J29" s="433"/>
      <c r="K29" s="433"/>
      <c r="L29" s="434"/>
    </row>
    <row r="30" spans="2:12" ht="15" customHeight="1">
      <c r="B30" s="432"/>
      <c r="C30" s="433"/>
      <c r="D30" s="433"/>
      <c r="E30" s="433"/>
      <c r="F30" s="433"/>
      <c r="G30" s="433"/>
      <c r="H30" s="433"/>
      <c r="I30" s="433"/>
      <c r="J30" s="433"/>
      <c r="K30" s="433"/>
      <c r="L30" s="434"/>
    </row>
    <row r="31" spans="2:12" ht="15" customHeight="1" thickBot="1">
      <c r="B31" s="435"/>
      <c r="C31" s="436"/>
      <c r="D31" s="436"/>
      <c r="E31" s="436"/>
      <c r="F31" s="436"/>
      <c r="G31" s="436"/>
      <c r="H31" s="436"/>
      <c r="I31" s="436"/>
      <c r="J31" s="436"/>
      <c r="K31" s="436"/>
      <c r="L31" s="437"/>
    </row>
    <row r="32" ht="9.75" customHeight="1" thickBot="1"/>
    <row r="33" spans="2:12" ht="17.25" thickBot="1" thickTop="1">
      <c r="B33" s="438" t="s">
        <v>111</v>
      </c>
      <c r="C33" s="439"/>
      <c r="D33" s="439"/>
      <c r="E33" s="440"/>
      <c r="F33" s="95"/>
      <c r="G33" s="95"/>
      <c r="H33" s="95"/>
      <c r="I33" s="95"/>
      <c r="J33" s="95"/>
      <c r="K33" s="95"/>
      <c r="L33" s="95"/>
    </row>
    <row r="34" spans="2:12" ht="12" customHeight="1" thickBot="1" thickTop="1">
      <c r="B34" s="75"/>
      <c r="C34" s="75"/>
      <c r="D34" s="75"/>
      <c r="E34" s="75"/>
      <c r="F34" s="75"/>
      <c r="G34" s="75"/>
      <c r="H34" s="75"/>
      <c r="I34" s="82"/>
      <c r="J34" s="83"/>
      <c r="K34" s="96"/>
      <c r="L34" s="79"/>
    </row>
    <row r="35" spans="2:12" ht="15" customHeight="1">
      <c r="B35" s="429" t="s">
        <v>143</v>
      </c>
      <c r="C35" s="430"/>
      <c r="D35" s="430"/>
      <c r="E35" s="430"/>
      <c r="F35" s="430"/>
      <c r="G35" s="430"/>
      <c r="H35" s="430"/>
      <c r="I35" s="430"/>
      <c r="J35" s="430"/>
      <c r="K35" s="430"/>
      <c r="L35" s="431"/>
    </row>
    <row r="36" spans="2:12" ht="15" customHeight="1">
      <c r="B36" s="432"/>
      <c r="C36" s="433"/>
      <c r="D36" s="433"/>
      <c r="E36" s="433"/>
      <c r="F36" s="433"/>
      <c r="G36" s="433"/>
      <c r="H36" s="433"/>
      <c r="I36" s="433"/>
      <c r="J36" s="433"/>
      <c r="K36" s="433"/>
      <c r="L36" s="434"/>
    </row>
    <row r="37" spans="2:12" ht="15" customHeight="1">
      <c r="B37" s="432"/>
      <c r="C37" s="433"/>
      <c r="D37" s="433"/>
      <c r="E37" s="433"/>
      <c r="F37" s="433"/>
      <c r="G37" s="433"/>
      <c r="H37" s="433"/>
      <c r="I37" s="433"/>
      <c r="J37" s="433"/>
      <c r="K37" s="433"/>
      <c r="L37" s="434"/>
    </row>
    <row r="38" spans="2:12" ht="15" customHeight="1" thickBot="1">
      <c r="B38" s="435"/>
      <c r="C38" s="436"/>
      <c r="D38" s="436"/>
      <c r="E38" s="436"/>
      <c r="F38" s="436"/>
      <c r="G38" s="436"/>
      <c r="H38" s="436"/>
      <c r="I38" s="436"/>
      <c r="J38" s="436"/>
      <c r="K38" s="436"/>
      <c r="L38" s="437"/>
    </row>
    <row r="39" ht="9.75" customHeight="1" thickBot="1"/>
    <row r="40" spans="2:12" ht="17.25" thickBot="1" thickTop="1">
      <c r="B40" s="438" t="s">
        <v>135</v>
      </c>
      <c r="C40" s="439"/>
      <c r="D40" s="439"/>
      <c r="E40" s="440"/>
      <c r="F40" s="95"/>
      <c r="G40" s="95"/>
      <c r="H40" s="95"/>
      <c r="I40" s="95"/>
      <c r="J40" s="95"/>
      <c r="K40" s="95"/>
      <c r="L40" s="95"/>
    </row>
    <row r="41" spans="2:12" ht="6" customHeight="1" thickBot="1" thickTop="1">
      <c r="B41" s="75"/>
      <c r="C41" s="75"/>
      <c r="D41" s="75"/>
      <c r="E41" s="75"/>
      <c r="F41" s="75"/>
      <c r="G41" s="75"/>
      <c r="H41" s="75"/>
      <c r="I41" s="82"/>
      <c r="J41" s="83"/>
      <c r="K41" s="96"/>
      <c r="L41" s="79"/>
    </row>
    <row r="42" spans="2:12" ht="15" customHeight="1">
      <c r="B42" s="452" t="s">
        <v>144</v>
      </c>
      <c r="C42" s="453"/>
      <c r="D42" s="453"/>
      <c r="E42" s="453"/>
      <c r="F42" s="453"/>
      <c r="G42" s="453"/>
      <c r="H42" s="453"/>
      <c r="I42" s="453"/>
      <c r="J42" s="453"/>
      <c r="K42" s="453"/>
      <c r="L42" s="454"/>
    </row>
    <row r="43" spans="2:12" ht="15" customHeight="1">
      <c r="B43" s="455"/>
      <c r="C43" s="456"/>
      <c r="D43" s="456"/>
      <c r="E43" s="456"/>
      <c r="F43" s="456"/>
      <c r="G43" s="456"/>
      <c r="H43" s="456"/>
      <c r="I43" s="456"/>
      <c r="J43" s="456"/>
      <c r="K43" s="456"/>
      <c r="L43" s="457"/>
    </row>
    <row r="44" spans="2:12" ht="15" customHeight="1">
      <c r="B44" s="455"/>
      <c r="C44" s="456"/>
      <c r="D44" s="456"/>
      <c r="E44" s="456"/>
      <c r="F44" s="456"/>
      <c r="G44" s="456"/>
      <c r="H44" s="456"/>
      <c r="I44" s="456"/>
      <c r="J44" s="456"/>
      <c r="K44" s="456"/>
      <c r="L44" s="457"/>
    </row>
    <row r="45" spans="2:12" ht="15" customHeight="1">
      <c r="B45" s="455"/>
      <c r="C45" s="456"/>
      <c r="D45" s="456"/>
      <c r="E45" s="456"/>
      <c r="F45" s="456"/>
      <c r="G45" s="456"/>
      <c r="H45" s="456"/>
      <c r="I45" s="456"/>
      <c r="J45" s="456"/>
      <c r="K45" s="456"/>
      <c r="L45" s="457"/>
    </row>
    <row r="46" spans="2:12" ht="15" customHeight="1">
      <c r="B46" s="455"/>
      <c r="C46" s="456"/>
      <c r="D46" s="456"/>
      <c r="E46" s="456"/>
      <c r="F46" s="456"/>
      <c r="G46" s="456"/>
      <c r="H46" s="456"/>
      <c r="I46" s="456"/>
      <c r="J46" s="456"/>
      <c r="K46" s="456"/>
      <c r="L46" s="457"/>
    </row>
    <row r="47" spans="2:12" ht="15" customHeight="1">
      <c r="B47" s="455"/>
      <c r="C47" s="456"/>
      <c r="D47" s="456"/>
      <c r="E47" s="456"/>
      <c r="F47" s="456"/>
      <c r="G47" s="456"/>
      <c r="H47" s="456"/>
      <c r="I47" s="456"/>
      <c r="J47" s="456"/>
      <c r="K47" s="456"/>
      <c r="L47" s="457"/>
    </row>
    <row r="48" spans="2:12" ht="15" customHeight="1">
      <c r="B48" s="455"/>
      <c r="C48" s="456"/>
      <c r="D48" s="456"/>
      <c r="E48" s="456"/>
      <c r="F48" s="456"/>
      <c r="G48" s="456"/>
      <c r="H48" s="456"/>
      <c r="I48" s="456"/>
      <c r="J48" s="456"/>
      <c r="K48" s="456"/>
      <c r="L48" s="457"/>
    </row>
    <row r="49" spans="2:12" ht="15" customHeight="1" thickBot="1">
      <c r="B49" s="458"/>
      <c r="C49" s="459"/>
      <c r="D49" s="459"/>
      <c r="E49" s="459"/>
      <c r="F49" s="459"/>
      <c r="G49" s="459"/>
      <c r="H49" s="459"/>
      <c r="I49" s="459"/>
      <c r="J49" s="459"/>
      <c r="K49" s="459"/>
      <c r="L49" s="460"/>
    </row>
    <row r="50" ht="9.75" customHeight="1" thickBot="1"/>
    <row r="51" spans="2:12" ht="17.25" thickBot="1" thickTop="1">
      <c r="B51" s="438" t="s">
        <v>122</v>
      </c>
      <c r="C51" s="439"/>
      <c r="D51" s="439"/>
      <c r="E51" s="440"/>
      <c r="F51" s="95"/>
      <c r="G51" s="95"/>
      <c r="H51" s="95"/>
      <c r="I51" s="95"/>
      <c r="J51" s="95"/>
      <c r="K51" s="95"/>
      <c r="L51" s="95"/>
    </row>
    <row r="52" spans="2:12" ht="6" customHeight="1" thickBot="1" thickTop="1">
      <c r="B52" s="75"/>
      <c r="C52" s="75"/>
      <c r="D52" s="75"/>
      <c r="E52" s="75"/>
      <c r="F52" s="75"/>
      <c r="G52" s="75"/>
      <c r="H52" s="75"/>
      <c r="I52" s="82"/>
      <c r="J52" s="83"/>
      <c r="K52" s="96"/>
      <c r="L52" s="79"/>
    </row>
    <row r="53" spans="2:12" ht="12" customHeight="1">
      <c r="B53" s="429" t="s">
        <v>145</v>
      </c>
      <c r="C53" s="430"/>
      <c r="D53" s="430"/>
      <c r="E53" s="430"/>
      <c r="F53" s="430"/>
      <c r="G53" s="430"/>
      <c r="H53" s="430"/>
      <c r="I53" s="430"/>
      <c r="J53" s="430"/>
      <c r="K53" s="430"/>
      <c r="L53" s="431"/>
    </row>
    <row r="54" spans="2:12" ht="12" customHeight="1">
      <c r="B54" s="432"/>
      <c r="C54" s="433"/>
      <c r="D54" s="433"/>
      <c r="E54" s="433"/>
      <c r="F54" s="433"/>
      <c r="G54" s="433"/>
      <c r="H54" s="433"/>
      <c r="I54" s="433"/>
      <c r="J54" s="433"/>
      <c r="K54" s="433"/>
      <c r="L54" s="434"/>
    </row>
    <row r="55" spans="2:12" ht="12" customHeight="1">
      <c r="B55" s="432"/>
      <c r="C55" s="433"/>
      <c r="D55" s="433"/>
      <c r="E55" s="433"/>
      <c r="F55" s="433"/>
      <c r="G55" s="433"/>
      <c r="H55" s="433"/>
      <c r="I55" s="433"/>
      <c r="J55" s="433"/>
      <c r="K55" s="433"/>
      <c r="L55" s="434"/>
    </row>
    <row r="56" spans="2:12" ht="12" customHeight="1">
      <c r="B56" s="432"/>
      <c r="C56" s="433"/>
      <c r="D56" s="433"/>
      <c r="E56" s="433"/>
      <c r="F56" s="433"/>
      <c r="G56" s="433"/>
      <c r="H56" s="433"/>
      <c r="I56" s="433"/>
      <c r="J56" s="433"/>
      <c r="K56" s="433"/>
      <c r="L56" s="434"/>
    </row>
    <row r="57" spans="2:12" ht="12" customHeight="1">
      <c r="B57" s="432"/>
      <c r="C57" s="433"/>
      <c r="D57" s="433"/>
      <c r="E57" s="433"/>
      <c r="F57" s="433"/>
      <c r="G57" s="433"/>
      <c r="H57" s="433"/>
      <c r="I57" s="433"/>
      <c r="J57" s="433"/>
      <c r="K57" s="433"/>
      <c r="L57" s="434"/>
    </row>
    <row r="58" spans="2:12" ht="12" customHeight="1" thickBot="1">
      <c r="B58" s="435"/>
      <c r="C58" s="436"/>
      <c r="D58" s="436"/>
      <c r="E58" s="436"/>
      <c r="F58" s="436"/>
      <c r="G58" s="436"/>
      <c r="H58" s="436"/>
      <c r="I58" s="436"/>
      <c r="J58" s="436"/>
      <c r="K58" s="436"/>
      <c r="L58" s="437"/>
    </row>
    <row r="59" ht="9.75" customHeight="1" thickBot="1"/>
    <row r="60" spans="2:12" ht="17.25" thickBot="1" thickTop="1">
      <c r="B60" s="438" t="s">
        <v>123</v>
      </c>
      <c r="C60" s="439"/>
      <c r="D60" s="439"/>
      <c r="E60" s="440"/>
      <c r="F60" s="95"/>
      <c r="G60" s="95"/>
      <c r="H60" s="95"/>
      <c r="I60" s="95"/>
      <c r="J60" s="95"/>
      <c r="K60" s="95"/>
      <c r="L60" s="95"/>
    </row>
    <row r="61" spans="2:12" ht="6" customHeight="1" thickBot="1" thickTop="1">
      <c r="B61" s="75"/>
      <c r="C61" s="75"/>
      <c r="D61" s="75"/>
      <c r="E61" s="75"/>
      <c r="F61" s="75"/>
      <c r="G61" s="75"/>
      <c r="H61" s="75"/>
      <c r="I61" s="82"/>
      <c r="J61" s="83"/>
      <c r="K61" s="96"/>
      <c r="L61" s="79"/>
    </row>
    <row r="62" spans="2:12" ht="12" customHeight="1">
      <c r="B62" s="429" t="s">
        <v>146</v>
      </c>
      <c r="C62" s="430"/>
      <c r="D62" s="430"/>
      <c r="E62" s="430"/>
      <c r="F62" s="430"/>
      <c r="G62" s="430"/>
      <c r="H62" s="430"/>
      <c r="I62" s="430"/>
      <c r="J62" s="430"/>
      <c r="K62" s="430"/>
      <c r="L62" s="431"/>
    </row>
    <row r="63" spans="2:12" ht="12" customHeight="1">
      <c r="B63" s="432"/>
      <c r="C63" s="433"/>
      <c r="D63" s="433"/>
      <c r="E63" s="433"/>
      <c r="F63" s="433"/>
      <c r="G63" s="433"/>
      <c r="H63" s="433"/>
      <c r="I63" s="433"/>
      <c r="J63" s="433"/>
      <c r="K63" s="433"/>
      <c r="L63" s="434"/>
    </row>
    <row r="64" spans="2:12" ht="12" customHeight="1">
      <c r="B64" s="432"/>
      <c r="C64" s="433"/>
      <c r="D64" s="433"/>
      <c r="E64" s="433"/>
      <c r="F64" s="433"/>
      <c r="G64" s="433"/>
      <c r="H64" s="433"/>
      <c r="I64" s="433"/>
      <c r="J64" s="433"/>
      <c r="K64" s="433"/>
      <c r="L64" s="434"/>
    </row>
    <row r="65" spans="2:12" ht="12" customHeight="1" thickBot="1">
      <c r="B65" s="435"/>
      <c r="C65" s="436"/>
      <c r="D65" s="436"/>
      <c r="E65" s="436"/>
      <c r="F65" s="436"/>
      <c r="G65" s="436"/>
      <c r="H65" s="436"/>
      <c r="I65" s="436"/>
      <c r="J65" s="436"/>
      <c r="K65" s="436"/>
      <c r="L65" s="437"/>
    </row>
    <row r="66" ht="9.75" customHeight="1" thickBot="1"/>
    <row r="67" spans="2:12" ht="17.25" thickBot="1" thickTop="1">
      <c r="B67" s="438" t="s">
        <v>124</v>
      </c>
      <c r="C67" s="439"/>
      <c r="D67" s="439"/>
      <c r="E67" s="440"/>
      <c r="F67" s="95"/>
      <c r="G67" s="95"/>
      <c r="H67" s="95"/>
      <c r="I67" s="95"/>
      <c r="J67" s="95"/>
      <c r="K67" s="95"/>
      <c r="L67" s="95"/>
    </row>
    <row r="68" spans="2:12" ht="6" customHeight="1" thickBot="1" thickTop="1">
      <c r="B68" s="75"/>
      <c r="C68" s="75"/>
      <c r="D68" s="75"/>
      <c r="E68" s="75"/>
      <c r="F68" s="75"/>
      <c r="G68" s="75"/>
      <c r="H68" s="75"/>
      <c r="I68" s="82"/>
      <c r="J68" s="83"/>
      <c r="K68" s="96"/>
      <c r="L68" s="79"/>
    </row>
    <row r="69" spans="2:12" ht="15" customHeight="1">
      <c r="B69" s="429" t="s">
        <v>147</v>
      </c>
      <c r="C69" s="430"/>
      <c r="D69" s="430"/>
      <c r="E69" s="430"/>
      <c r="F69" s="430"/>
      <c r="G69" s="430"/>
      <c r="H69" s="430"/>
      <c r="I69" s="430"/>
      <c r="J69" s="430"/>
      <c r="K69" s="430"/>
      <c r="L69" s="431"/>
    </row>
    <row r="70" spans="2:12" ht="15" customHeight="1">
      <c r="B70" s="432"/>
      <c r="C70" s="433"/>
      <c r="D70" s="433"/>
      <c r="E70" s="433"/>
      <c r="F70" s="433"/>
      <c r="G70" s="433"/>
      <c r="H70" s="433"/>
      <c r="I70" s="433"/>
      <c r="J70" s="433"/>
      <c r="K70" s="433"/>
      <c r="L70" s="434"/>
    </row>
    <row r="71" spans="2:13" ht="15" customHeight="1">
      <c r="B71" s="432"/>
      <c r="C71" s="433"/>
      <c r="D71" s="433"/>
      <c r="E71" s="433"/>
      <c r="F71" s="433"/>
      <c r="G71" s="433"/>
      <c r="H71" s="433"/>
      <c r="I71" s="433"/>
      <c r="J71" s="433"/>
      <c r="K71" s="433"/>
      <c r="L71" s="434"/>
      <c r="M71" s="97"/>
    </row>
    <row r="72" spans="2:12" ht="15" customHeight="1" thickBot="1">
      <c r="B72" s="435"/>
      <c r="C72" s="436"/>
      <c r="D72" s="436"/>
      <c r="E72" s="436"/>
      <c r="F72" s="436"/>
      <c r="G72" s="436"/>
      <c r="H72" s="436"/>
      <c r="I72" s="436"/>
      <c r="J72" s="436"/>
      <c r="K72" s="436"/>
      <c r="L72" s="437"/>
    </row>
    <row r="73" ht="9.75" customHeight="1" thickBot="1"/>
    <row r="74" spans="2:12" ht="17.25" thickBot="1" thickTop="1">
      <c r="B74" s="438" t="s">
        <v>125</v>
      </c>
      <c r="C74" s="439"/>
      <c r="D74" s="439"/>
      <c r="E74" s="440"/>
      <c r="F74" s="95"/>
      <c r="G74" s="95"/>
      <c r="H74" s="95"/>
      <c r="I74" s="95"/>
      <c r="J74" s="95"/>
      <c r="K74" s="95"/>
      <c r="L74" s="95"/>
    </row>
    <row r="75" spans="2:12" ht="6" customHeight="1" thickBot="1" thickTop="1">
      <c r="B75" s="75"/>
      <c r="C75" s="75"/>
      <c r="D75" s="75"/>
      <c r="E75" s="75"/>
      <c r="F75" s="75"/>
      <c r="G75" s="75"/>
      <c r="H75" s="75"/>
      <c r="I75" s="82"/>
      <c r="J75" s="83"/>
      <c r="K75" s="96"/>
      <c r="L75" s="79"/>
    </row>
    <row r="76" spans="2:12" ht="15" customHeight="1">
      <c r="B76" s="429" t="s">
        <v>149</v>
      </c>
      <c r="C76" s="430"/>
      <c r="D76" s="430"/>
      <c r="E76" s="430"/>
      <c r="F76" s="430"/>
      <c r="G76" s="430"/>
      <c r="H76" s="430"/>
      <c r="I76" s="430"/>
      <c r="J76" s="430"/>
      <c r="K76" s="430"/>
      <c r="L76" s="431"/>
    </row>
    <row r="77" spans="2:12" ht="15" customHeight="1">
      <c r="B77" s="432"/>
      <c r="C77" s="433"/>
      <c r="D77" s="433"/>
      <c r="E77" s="433"/>
      <c r="F77" s="433"/>
      <c r="G77" s="433"/>
      <c r="H77" s="433"/>
      <c r="I77" s="433"/>
      <c r="J77" s="433"/>
      <c r="K77" s="433"/>
      <c r="L77" s="434"/>
    </row>
    <row r="78" spans="2:12" ht="15" customHeight="1">
      <c r="B78" s="432"/>
      <c r="C78" s="433"/>
      <c r="D78" s="433"/>
      <c r="E78" s="433"/>
      <c r="F78" s="433"/>
      <c r="G78" s="433"/>
      <c r="H78" s="433"/>
      <c r="I78" s="433"/>
      <c r="J78" s="433"/>
      <c r="K78" s="433"/>
      <c r="L78" s="434"/>
    </row>
    <row r="79" spans="2:12" ht="15" customHeight="1" thickBot="1">
      <c r="B79" s="435"/>
      <c r="C79" s="436"/>
      <c r="D79" s="436"/>
      <c r="E79" s="436"/>
      <c r="F79" s="436"/>
      <c r="G79" s="436"/>
      <c r="H79" s="436"/>
      <c r="I79" s="436"/>
      <c r="J79" s="436"/>
      <c r="K79" s="436"/>
      <c r="L79" s="437"/>
    </row>
    <row r="80" ht="9.75" customHeight="1" thickBot="1"/>
    <row r="81" spans="2:12" ht="17.25" thickBot="1" thickTop="1">
      <c r="B81" s="438" t="s">
        <v>138</v>
      </c>
      <c r="C81" s="439"/>
      <c r="D81" s="439"/>
      <c r="E81" s="440"/>
      <c r="F81" s="95"/>
      <c r="G81" s="95"/>
      <c r="H81" s="95"/>
      <c r="I81" s="95"/>
      <c r="J81" s="95"/>
      <c r="K81" s="95"/>
      <c r="L81" s="95"/>
    </row>
    <row r="82" spans="2:12" ht="6" customHeight="1" thickBot="1" thickTop="1">
      <c r="B82" s="75"/>
      <c r="C82" s="75"/>
      <c r="D82" s="75"/>
      <c r="E82" s="75"/>
      <c r="F82" s="75"/>
      <c r="G82" s="75"/>
      <c r="H82" s="75"/>
      <c r="I82" s="82"/>
      <c r="J82" s="83"/>
      <c r="K82" s="96"/>
      <c r="L82" s="79"/>
    </row>
    <row r="83" spans="2:12" ht="15" customHeight="1">
      <c r="B83" s="429" t="s">
        <v>150</v>
      </c>
      <c r="C83" s="430"/>
      <c r="D83" s="430"/>
      <c r="E83" s="430"/>
      <c r="F83" s="430"/>
      <c r="G83" s="430"/>
      <c r="H83" s="430"/>
      <c r="I83" s="430"/>
      <c r="J83" s="430"/>
      <c r="K83" s="430"/>
      <c r="L83" s="431"/>
    </row>
    <row r="84" spans="2:12" ht="15" customHeight="1">
      <c r="B84" s="432"/>
      <c r="C84" s="433"/>
      <c r="D84" s="433"/>
      <c r="E84" s="433"/>
      <c r="F84" s="433"/>
      <c r="G84" s="433"/>
      <c r="H84" s="433"/>
      <c r="I84" s="433"/>
      <c r="J84" s="433"/>
      <c r="K84" s="433"/>
      <c r="L84" s="434"/>
    </row>
    <row r="85" spans="2:12" ht="15" customHeight="1">
      <c r="B85" s="432"/>
      <c r="C85" s="433"/>
      <c r="D85" s="433"/>
      <c r="E85" s="433"/>
      <c r="F85" s="433"/>
      <c r="G85" s="433"/>
      <c r="H85" s="433"/>
      <c r="I85" s="433"/>
      <c r="J85" s="433"/>
      <c r="K85" s="433"/>
      <c r="L85" s="434"/>
    </row>
    <row r="86" spans="2:12" ht="15" customHeight="1" thickBot="1">
      <c r="B86" s="435"/>
      <c r="C86" s="436"/>
      <c r="D86" s="436"/>
      <c r="E86" s="436"/>
      <c r="F86" s="436"/>
      <c r="G86" s="436"/>
      <c r="H86" s="436"/>
      <c r="I86" s="436"/>
      <c r="J86" s="436"/>
      <c r="K86" s="436"/>
      <c r="L86" s="437"/>
    </row>
    <row r="87" ht="9.75" customHeight="1" thickBot="1"/>
    <row r="88" spans="2:12" ht="17.25" thickBot="1" thickTop="1">
      <c r="B88" s="438" t="s">
        <v>140</v>
      </c>
      <c r="C88" s="439"/>
      <c r="D88" s="439"/>
      <c r="E88" s="440"/>
      <c r="F88" s="95"/>
      <c r="G88" s="95"/>
      <c r="H88" s="95"/>
      <c r="I88" s="95"/>
      <c r="J88" s="95"/>
      <c r="K88" s="95"/>
      <c r="L88" s="95"/>
    </row>
    <row r="89" spans="2:12" ht="6" customHeight="1" thickBot="1" thickTop="1">
      <c r="B89" s="75"/>
      <c r="C89" s="75"/>
      <c r="D89" s="75"/>
      <c r="E89" s="75"/>
      <c r="F89" s="75"/>
      <c r="G89" s="75"/>
      <c r="H89" s="75"/>
      <c r="I89" s="82"/>
      <c r="J89" s="83"/>
      <c r="K89" s="96"/>
      <c r="L89" s="79"/>
    </row>
    <row r="90" spans="2:12" ht="12" customHeight="1">
      <c r="B90" s="429" t="s">
        <v>151</v>
      </c>
      <c r="C90" s="430"/>
      <c r="D90" s="430"/>
      <c r="E90" s="430"/>
      <c r="F90" s="430"/>
      <c r="G90" s="430"/>
      <c r="H90" s="430"/>
      <c r="I90" s="430"/>
      <c r="J90" s="430"/>
      <c r="K90" s="430"/>
      <c r="L90" s="431"/>
    </row>
    <row r="91" spans="2:12" ht="12" customHeight="1">
      <c r="B91" s="432"/>
      <c r="C91" s="433"/>
      <c r="D91" s="433"/>
      <c r="E91" s="433"/>
      <c r="F91" s="433"/>
      <c r="G91" s="433"/>
      <c r="H91" s="433"/>
      <c r="I91" s="433"/>
      <c r="J91" s="433"/>
      <c r="K91" s="433"/>
      <c r="L91" s="434"/>
    </row>
    <row r="92" spans="2:12" ht="12" customHeight="1">
      <c r="B92" s="432"/>
      <c r="C92" s="433"/>
      <c r="D92" s="433"/>
      <c r="E92" s="433"/>
      <c r="F92" s="433"/>
      <c r="G92" s="433"/>
      <c r="H92" s="433"/>
      <c r="I92" s="433"/>
      <c r="J92" s="433"/>
      <c r="K92" s="433"/>
      <c r="L92" s="434"/>
    </row>
    <row r="93" spans="2:12" ht="12" customHeight="1" thickBot="1">
      <c r="B93" s="435"/>
      <c r="C93" s="436"/>
      <c r="D93" s="436"/>
      <c r="E93" s="436"/>
      <c r="F93" s="436"/>
      <c r="G93" s="436"/>
      <c r="H93" s="436"/>
      <c r="I93" s="436"/>
      <c r="J93" s="436"/>
      <c r="K93" s="436"/>
      <c r="L93" s="437"/>
    </row>
    <row r="94" ht="9.75" customHeight="1" thickBot="1"/>
    <row r="95" spans="2:12" ht="17.25" thickBot="1" thickTop="1">
      <c r="B95" s="438" t="s">
        <v>141</v>
      </c>
      <c r="C95" s="439"/>
      <c r="D95" s="439"/>
      <c r="E95" s="440"/>
      <c r="F95" s="95"/>
      <c r="G95" s="95"/>
      <c r="H95" s="95"/>
      <c r="I95" s="95"/>
      <c r="J95" s="95"/>
      <c r="K95" s="95"/>
      <c r="L95" s="95"/>
    </row>
    <row r="96" spans="2:12" ht="6" customHeight="1" thickBot="1" thickTop="1">
      <c r="B96" s="75"/>
      <c r="C96" s="75"/>
      <c r="D96" s="75"/>
      <c r="E96" s="75"/>
      <c r="F96" s="75"/>
      <c r="G96" s="75"/>
      <c r="H96" s="75"/>
      <c r="I96" s="82"/>
      <c r="J96" s="83"/>
      <c r="K96" s="96"/>
      <c r="L96" s="79"/>
    </row>
    <row r="97" spans="2:12" ht="12" customHeight="1">
      <c r="B97" s="429" t="s">
        <v>152</v>
      </c>
      <c r="C97" s="430"/>
      <c r="D97" s="430"/>
      <c r="E97" s="430"/>
      <c r="F97" s="430"/>
      <c r="G97" s="430"/>
      <c r="H97" s="430"/>
      <c r="I97" s="430"/>
      <c r="J97" s="430"/>
      <c r="K97" s="430"/>
      <c r="L97" s="431"/>
    </row>
    <row r="98" spans="2:12" ht="12" customHeight="1">
      <c r="B98" s="432"/>
      <c r="C98" s="433"/>
      <c r="D98" s="433"/>
      <c r="E98" s="433"/>
      <c r="F98" s="433"/>
      <c r="G98" s="433"/>
      <c r="H98" s="433"/>
      <c r="I98" s="433"/>
      <c r="J98" s="433"/>
      <c r="K98" s="433"/>
      <c r="L98" s="434"/>
    </row>
    <row r="99" spans="2:12" ht="12" customHeight="1">
      <c r="B99" s="432"/>
      <c r="C99" s="433"/>
      <c r="D99" s="433"/>
      <c r="E99" s="433"/>
      <c r="F99" s="433"/>
      <c r="G99" s="433"/>
      <c r="H99" s="433"/>
      <c r="I99" s="433"/>
      <c r="J99" s="433"/>
      <c r="K99" s="433"/>
      <c r="L99" s="434"/>
    </row>
    <row r="100" spans="2:12" ht="12" customHeight="1" thickBot="1">
      <c r="B100" s="435"/>
      <c r="C100" s="436"/>
      <c r="D100" s="436"/>
      <c r="E100" s="436"/>
      <c r="F100" s="436"/>
      <c r="G100" s="436"/>
      <c r="H100" s="436"/>
      <c r="I100" s="436"/>
      <c r="J100" s="436"/>
      <c r="K100" s="436"/>
      <c r="L100" s="437"/>
    </row>
    <row r="101" ht="9.75" customHeight="1" thickBot="1"/>
    <row r="102" spans="2:12" ht="17.25" thickBot="1" thickTop="1">
      <c r="B102" s="438" t="s">
        <v>129</v>
      </c>
      <c r="C102" s="439"/>
      <c r="D102" s="439"/>
      <c r="E102" s="440"/>
      <c r="F102" s="95"/>
      <c r="G102" s="95"/>
      <c r="H102" s="95"/>
      <c r="I102" s="95"/>
      <c r="J102" s="95"/>
      <c r="K102" s="95"/>
      <c r="L102" s="95"/>
    </row>
    <row r="103" spans="2:12" ht="6" customHeight="1" thickBot="1" thickTop="1">
      <c r="B103" s="75"/>
      <c r="C103" s="75"/>
      <c r="D103" s="75"/>
      <c r="E103" s="75"/>
      <c r="F103" s="75"/>
      <c r="G103" s="75"/>
      <c r="H103" s="75"/>
      <c r="I103" s="82"/>
      <c r="J103" s="83"/>
      <c r="K103" s="96"/>
      <c r="L103" s="79"/>
    </row>
    <row r="104" spans="2:12" ht="12" customHeight="1">
      <c r="B104" s="429" t="s">
        <v>153</v>
      </c>
      <c r="C104" s="430"/>
      <c r="D104" s="430"/>
      <c r="E104" s="430"/>
      <c r="F104" s="430"/>
      <c r="G104" s="430"/>
      <c r="H104" s="430"/>
      <c r="I104" s="430"/>
      <c r="J104" s="430"/>
      <c r="K104" s="430"/>
      <c r="L104" s="431"/>
    </row>
    <row r="105" spans="2:12" ht="12" customHeight="1">
      <c r="B105" s="432"/>
      <c r="C105" s="433"/>
      <c r="D105" s="433"/>
      <c r="E105" s="433"/>
      <c r="F105" s="433"/>
      <c r="G105" s="433"/>
      <c r="H105" s="433"/>
      <c r="I105" s="433"/>
      <c r="J105" s="433"/>
      <c r="K105" s="433"/>
      <c r="L105" s="434"/>
    </row>
    <row r="106" spans="2:12" ht="12" customHeight="1">
      <c r="B106" s="432"/>
      <c r="C106" s="433"/>
      <c r="D106" s="433"/>
      <c r="E106" s="433"/>
      <c r="F106" s="433"/>
      <c r="G106" s="433"/>
      <c r="H106" s="433"/>
      <c r="I106" s="433"/>
      <c r="J106" s="433"/>
      <c r="K106" s="433"/>
      <c r="L106" s="434"/>
    </row>
    <row r="107" spans="2:12" ht="12" customHeight="1">
      <c r="B107" s="432"/>
      <c r="C107" s="433"/>
      <c r="D107" s="433"/>
      <c r="E107" s="433"/>
      <c r="F107" s="433"/>
      <c r="G107" s="433"/>
      <c r="H107" s="433"/>
      <c r="I107" s="433"/>
      <c r="J107" s="433"/>
      <c r="K107" s="433"/>
      <c r="L107" s="434"/>
    </row>
    <row r="108" spans="2:12" ht="12" customHeight="1" thickBot="1">
      <c r="B108" s="435"/>
      <c r="C108" s="436"/>
      <c r="D108" s="436"/>
      <c r="E108" s="436"/>
      <c r="F108" s="436"/>
      <c r="G108" s="436"/>
      <c r="H108" s="436"/>
      <c r="I108" s="436"/>
      <c r="J108" s="436"/>
      <c r="K108" s="436"/>
      <c r="L108" s="437"/>
    </row>
    <row r="109" ht="15.75" thickBot="1"/>
    <row r="110" spans="2:12" ht="17.25" thickBot="1" thickTop="1">
      <c r="B110" s="438" t="s">
        <v>130</v>
      </c>
      <c r="C110" s="439"/>
      <c r="D110" s="439"/>
      <c r="E110" s="440"/>
      <c r="F110" s="95"/>
      <c r="G110" s="95"/>
      <c r="H110" s="95"/>
      <c r="I110" s="95"/>
      <c r="J110" s="95"/>
      <c r="K110" s="95"/>
      <c r="L110" s="95"/>
    </row>
    <row r="111" spans="2:12" ht="16.5" thickBot="1" thickTop="1">
      <c r="B111" s="75"/>
      <c r="C111" s="75"/>
      <c r="D111" s="75"/>
      <c r="E111" s="75"/>
      <c r="F111" s="75"/>
      <c r="G111" s="75"/>
      <c r="H111" s="75"/>
      <c r="I111" s="82"/>
      <c r="J111" s="83"/>
      <c r="K111" s="96"/>
      <c r="L111" s="79"/>
    </row>
    <row r="112" spans="2:12" ht="15">
      <c r="B112" s="429" t="s">
        <v>154</v>
      </c>
      <c r="C112" s="430"/>
      <c r="D112" s="430"/>
      <c r="E112" s="430"/>
      <c r="F112" s="430"/>
      <c r="G112" s="430"/>
      <c r="H112" s="430"/>
      <c r="I112" s="430"/>
      <c r="J112" s="430"/>
      <c r="K112" s="430"/>
      <c r="L112" s="431"/>
    </row>
    <row r="113" spans="2:12" ht="15">
      <c r="B113" s="432"/>
      <c r="C113" s="433"/>
      <c r="D113" s="433"/>
      <c r="E113" s="433"/>
      <c r="F113" s="433"/>
      <c r="G113" s="433"/>
      <c r="H113" s="433"/>
      <c r="I113" s="433"/>
      <c r="J113" s="433"/>
      <c r="K113" s="433"/>
      <c r="L113" s="434"/>
    </row>
    <row r="114" spans="2:12" ht="15">
      <c r="B114" s="432"/>
      <c r="C114" s="433"/>
      <c r="D114" s="433"/>
      <c r="E114" s="433"/>
      <c r="F114" s="433"/>
      <c r="G114" s="433"/>
      <c r="H114" s="433"/>
      <c r="I114" s="433"/>
      <c r="J114" s="433"/>
      <c r="K114" s="433"/>
      <c r="L114" s="434"/>
    </row>
    <row r="115" spans="2:12" ht="15.75" thickBot="1">
      <c r="B115" s="435"/>
      <c r="C115" s="436"/>
      <c r="D115" s="436"/>
      <c r="E115" s="436"/>
      <c r="F115" s="436"/>
      <c r="G115" s="436"/>
      <c r="H115" s="436"/>
      <c r="I115" s="436"/>
      <c r="J115" s="436"/>
      <c r="K115" s="436"/>
      <c r="L115" s="437"/>
    </row>
    <row r="116" ht="15.75" thickBot="1"/>
    <row r="117" spans="2:12" ht="17.25" thickBot="1" thickTop="1">
      <c r="B117" s="438" t="s">
        <v>131</v>
      </c>
      <c r="C117" s="439"/>
      <c r="D117" s="439"/>
      <c r="E117" s="440"/>
      <c r="F117" s="95"/>
      <c r="G117" s="95"/>
      <c r="H117" s="95"/>
      <c r="I117" s="95"/>
      <c r="J117" s="95"/>
      <c r="K117" s="95"/>
      <c r="L117" s="95"/>
    </row>
    <row r="118" spans="2:12" ht="16.5" thickBot="1" thickTop="1">
      <c r="B118" s="75"/>
      <c r="C118" s="75"/>
      <c r="D118" s="75"/>
      <c r="E118" s="75"/>
      <c r="F118" s="75"/>
      <c r="G118" s="75"/>
      <c r="H118" s="75"/>
      <c r="I118" s="82"/>
      <c r="J118" s="83"/>
      <c r="K118" s="96"/>
      <c r="L118" s="79"/>
    </row>
    <row r="119" spans="2:12" ht="15">
      <c r="B119" s="429" t="s">
        <v>155</v>
      </c>
      <c r="C119" s="430"/>
      <c r="D119" s="430"/>
      <c r="E119" s="430"/>
      <c r="F119" s="430"/>
      <c r="G119" s="430"/>
      <c r="H119" s="430"/>
      <c r="I119" s="430"/>
      <c r="J119" s="430"/>
      <c r="K119" s="430"/>
      <c r="L119" s="431"/>
    </row>
    <row r="120" spans="2:12" ht="15">
      <c r="B120" s="432"/>
      <c r="C120" s="433"/>
      <c r="D120" s="433"/>
      <c r="E120" s="433"/>
      <c r="F120" s="433"/>
      <c r="G120" s="433"/>
      <c r="H120" s="433"/>
      <c r="I120" s="433"/>
      <c r="J120" s="433"/>
      <c r="K120" s="433"/>
      <c r="L120" s="434"/>
    </row>
    <row r="121" spans="2:12" ht="15.75" thickBot="1">
      <c r="B121" s="435"/>
      <c r="C121" s="436"/>
      <c r="D121" s="436"/>
      <c r="E121" s="436"/>
      <c r="F121" s="436"/>
      <c r="G121" s="436"/>
      <c r="H121" s="436"/>
      <c r="I121" s="436"/>
      <c r="J121" s="436"/>
      <c r="K121" s="436"/>
      <c r="L121" s="437"/>
    </row>
    <row r="122" ht="15.75" thickBot="1"/>
    <row r="123" spans="2:12" ht="17.25" thickBot="1" thickTop="1">
      <c r="B123" s="438" t="s">
        <v>132</v>
      </c>
      <c r="C123" s="439"/>
      <c r="D123" s="439"/>
      <c r="E123" s="440"/>
      <c r="F123" s="95"/>
      <c r="G123" s="95"/>
      <c r="H123" s="95"/>
      <c r="I123" s="95"/>
      <c r="J123" s="95"/>
      <c r="K123" s="95"/>
      <c r="L123" s="95"/>
    </row>
    <row r="124" spans="2:12" ht="16.5" thickBot="1" thickTop="1">
      <c r="B124" s="75"/>
      <c r="C124" s="75"/>
      <c r="D124" s="75"/>
      <c r="E124" s="75"/>
      <c r="F124" s="75"/>
      <c r="G124" s="75"/>
      <c r="H124" s="75"/>
      <c r="I124" s="82"/>
      <c r="J124" s="83"/>
      <c r="K124" s="96"/>
      <c r="L124" s="79"/>
    </row>
    <row r="125" spans="2:12" ht="15">
      <c r="B125" s="429" t="s">
        <v>156</v>
      </c>
      <c r="C125" s="430"/>
      <c r="D125" s="430"/>
      <c r="E125" s="430"/>
      <c r="F125" s="430"/>
      <c r="G125" s="430"/>
      <c r="H125" s="430"/>
      <c r="I125" s="430"/>
      <c r="J125" s="430"/>
      <c r="K125" s="430"/>
      <c r="L125" s="431"/>
    </row>
    <row r="126" spans="2:12" ht="15">
      <c r="B126" s="432"/>
      <c r="C126" s="433"/>
      <c r="D126" s="433"/>
      <c r="E126" s="433"/>
      <c r="F126" s="433"/>
      <c r="G126" s="433"/>
      <c r="H126" s="433"/>
      <c r="I126" s="433"/>
      <c r="J126" s="433"/>
      <c r="K126" s="433"/>
      <c r="L126" s="434"/>
    </row>
    <row r="127" spans="2:12" ht="15">
      <c r="B127" s="432"/>
      <c r="C127" s="433"/>
      <c r="D127" s="433"/>
      <c r="E127" s="433"/>
      <c r="F127" s="433"/>
      <c r="G127" s="433"/>
      <c r="H127" s="433"/>
      <c r="I127" s="433"/>
      <c r="J127" s="433"/>
      <c r="K127" s="433"/>
      <c r="L127" s="434"/>
    </row>
    <row r="128" spans="2:12" ht="15.75" thickBot="1">
      <c r="B128" s="435"/>
      <c r="C128" s="436"/>
      <c r="D128" s="436"/>
      <c r="E128" s="436"/>
      <c r="F128" s="436"/>
      <c r="G128" s="436"/>
      <c r="H128" s="436"/>
      <c r="I128" s="436"/>
      <c r="J128" s="436"/>
      <c r="K128" s="436"/>
      <c r="L128" s="437"/>
    </row>
  </sheetData>
  <sheetProtection/>
  <mergeCells count="37">
    <mergeCell ref="B8:L8"/>
    <mergeCell ref="B6:L6"/>
    <mergeCell ref="B3:L3"/>
    <mergeCell ref="B4:L4"/>
    <mergeCell ref="B5:L5"/>
    <mergeCell ref="B102:E102"/>
    <mergeCell ref="B88:E88"/>
    <mergeCell ref="B16:E16"/>
    <mergeCell ref="B18:L21"/>
    <mergeCell ref="B23:E23"/>
    <mergeCell ref="B10:L13"/>
    <mergeCell ref="B90:L93"/>
    <mergeCell ref="B42:L49"/>
    <mergeCell ref="B35:L38"/>
    <mergeCell ref="B51:E51"/>
    <mergeCell ref="B53:L58"/>
    <mergeCell ref="B25:L31"/>
    <mergeCell ref="B1:C1"/>
    <mergeCell ref="B95:E95"/>
    <mergeCell ref="B119:L121"/>
    <mergeCell ref="B123:E123"/>
    <mergeCell ref="B81:E81"/>
    <mergeCell ref="B83:L86"/>
    <mergeCell ref="B60:E60"/>
    <mergeCell ref="B62:L65"/>
    <mergeCell ref="B97:L100"/>
    <mergeCell ref="B40:E40"/>
    <mergeCell ref="B125:L128"/>
    <mergeCell ref="B67:E67"/>
    <mergeCell ref="B69:L72"/>
    <mergeCell ref="B74:E74"/>
    <mergeCell ref="B76:L79"/>
    <mergeCell ref="B33:E33"/>
    <mergeCell ref="B104:L108"/>
    <mergeCell ref="B110:E110"/>
    <mergeCell ref="B112:L115"/>
    <mergeCell ref="B117:E11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P133"/>
  <sheetViews>
    <sheetView zoomScalePageLayoutView="0" workbookViewId="0" topLeftCell="A1">
      <pane ySplit="3" topLeftCell="A4" activePane="bottomLeft" state="frozen"/>
      <selection pane="topLeft" activeCell="B1" sqref="B1"/>
      <selection pane="bottomLeft" activeCell="B3" sqref="B3:H3"/>
    </sheetView>
  </sheetViews>
  <sheetFormatPr defaultColWidth="11.421875" defaultRowHeight="15"/>
  <cols>
    <col min="1" max="1" width="10.28125" style="35" hidden="1" customWidth="1"/>
    <col min="2" max="2" width="13.00390625" style="35" customWidth="1"/>
    <col min="3" max="3" width="11.421875" style="35" customWidth="1"/>
    <col min="4" max="4" width="18.421875" style="35" customWidth="1"/>
    <col min="5" max="5" width="9.7109375" style="35" customWidth="1"/>
    <col min="6" max="6" width="11.421875" style="35" customWidth="1"/>
    <col min="7" max="7" width="9.8515625" style="35" customWidth="1"/>
    <col min="8" max="8" width="13.57421875" style="35" customWidth="1"/>
    <col min="9" max="9" width="6.28125" style="35" customWidth="1"/>
    <col min="10" max="10" width="8.7109375" style="35" customWidth="1"/>
    <col min="11" max="11" width="14.57421875" style="35" customWidth="1"/>
    <col min="12" max="12" width="22.421875" style="35" customWidth="1"/>
    <col min="13" max="13" width="1.8515625" style="150" customWidth="1"/>
    <col min="14" max="16" width="12.421875" style="150" customWidth="1"/>
    <col min="17" max="20" width="11.421875" style="150" customWidth="1"/>
    <col min="21" max="16384" width="11.421875" style="35" customWidth="1"/>
  </cols>
  <sheetData>
    <row r="1" spans="2:12" ht="22.5" customHeight="1" thickTop="1">
      <c r="B1" s="244" t="s">
        <v>3</v>
      </c>
      <c r="C1" s="245"/>
      <c r="D1" s="245"/>
      <c r="E1" s="245"/>
      <c r="F1" s="246"/>
      <c r="G1" s="245"/>
      <c r="H1" s="247"/>
      <c r="I1" s="247"/>
      <c r="J1" s="247"/>
      <c r="K1" s="480" t="s">
        <v>215</v>
      </c>
      <c r="L1" s="481"/>
    </row>
    <row r="2" spans="2:12" ht="22.5" customHeight="1" thickBot="1">
      <c r="B2" s="248" t="s">
        <v>5</v>
      </c>
      <c r="C2" s="249">
        <v>360000</v>
      </c>
      <c r="D2" s="250"/>
      <c r="E2" s="250"/>
      <c r="F2" s="250"/>
      <c r="G2" s="250"/>
      <c r="H2" s="250"/>
      <c r="I2" s="250"/>
      <c r="J2" s="250"/>
      <c r="K2" s="482"/>
      <c r="L2" s="483"/>
    </row>
    <row r="3" spans="1:12" ht="33" customHeight="1" thickBot="1">
      <c r="A3" s="35" t="s">
        <v>18</v>
      </c>
      <c r="B3" s="484" t="s">
        <v>12</v>
      </c>
      <c r="C3" s="485"/>
      <c r="D3" s="485"/>
      <c r="E3" s="485"/>
      <c r="F3" s="485"/>
      <c r="G3" s="485"/>
      <c r="H3" s="485"/>
      <c r="I3" s="251" t="s">
        <v>19</v>
      </c>
      <c r="J3" s="251" t="s">
        <v>13</v>
      </c>
      <c r="K3" s="251" t="s">
        <v>14</v>
      </c>
      <c r="L3" s="251" t="s">
        <v>6</v>
      </c>
    </row>
    <row r="4" spans="2:12" s="150" customFormat="1" ht="6" customHeight="1" thickBot="1" thickTop="1">
      <c r="B4" s="317"/>
      <c r="C4" s="317"/>
      <c r="D4" s="317"/>
      <c r="E4" s="317"/>
      <c r="F4" s="317"/>
      <c r="G4" s="317"/>
      <c r="H4" s="317"/>
      <c r="I4" s="317"/>
      <c r="J4" s="317"/>
      <c r="K4" s="317"/>
      <c r="L4" s="317"/>
    </row>
    <row r="5" spans="1:13" ht="25.5" customHeight="1" thickBot="1">
      <c r="A5" s="36" t="e">
        <f>+IF(L7+#REF!&gt;0,1,0)</f>
        <v>#REF!</v>
      </c>
      <c r="B5" s="477" t="s">
        <v>110</v>
      </c>
      <c r="C5" s="478"/>
      <c r="D5" s="478"/>
      <c r="E5" s="478"/>
      <c r="F5" s="478"/>
      <c r="G5" s="478"/>
      <c r="H5" s="478"/>
      <c r="I5" s="478"/>
      <c r="J5" s="478"/>
      <c r="K5" s="478"/>
      <c r="L5" s="479"/>
      <c r="M5" s="284"/>
    </row>
    <row r="6" spans="1:13" ht="19.5" customHeight="1" thickBot="1">
      <c r="A6" s="65"/>
      <c r="B6" s="279" t="s">
        <v>200</v>
      </c>
      <c r="C6" s="280"/>
      <c r="D6" s="280"/>
      <c r="E6" s="280"/>
      <c r="F6" s="280"/>
      <c r="G6" s="280"/>
      <c r="H6" s="281"/>
      <c r="I6" s="269">
        <v>0.66</v>
      </c>
      <c r="J6" s="267">
        <f aca="true" t="shared" si="0" ref="J6:J14">I6*$C$2</f>
        <v>237600</v>
      </c>
      <c r="K6" s="282"/>
      <c r="L6" s="283">
        <f aca="true" t="shared" si="1" ref="L6:L14">(J6*K6)</f>
        <v>0</v>
      </c>
      <c r="M6" s="284"/>
    </row>
    <row r="7" spans="1:13" ht="19.5" customHeight="1" thickTop="1">
      <c r="A7" s="65"/>
      <c r="B7" s="67" t="s">
        <v>70</v>
      </c>
      <c r="C7" s="44"/>
      <c r="D7" s="44"/>
      <c r="E7" s="44"/>
      <c r="F7" s="44"/>
      <c r="G7" s="44"/>
      <c r="H7" s="45"/>
      <c r="I7" s="68">
        <v>0.5</v>
      </c>
      <c r="J7" s="59">
        <f t="shared" si="0"/>
        <v>180000</v>
      </c>
      <c r="K7" s="253"/>
      <c r="L7" s="105">
        <f t="shared" si="1"/>
        <v>0</v>
      </c>
      <c r="M7" s="284"/>
    </row>
    <row r="8" spans="1:13" ht="19.5" customHeight="1">
      <c r="A8" s="37" t="e">
        <f>+IF(L8+#REF!&gt;0,1,0)</f>
        <v>#REF!</v>
      </c>
      <c r="B8" s="69" t="s">
        <v>0</v>
      </c>
      <c r="C8" s="38"/>
      <c r="D8" s="38"/>
      <c r="E8" s="38"/>
      <c r="F8" s="38"/>
      <c r="G8" s="38"/>
      <c r="H8" s="39"/>
      <c r="I8" s="54">
        <v>0.6</v>
      </c>
      <c r="J8" s="55">
        <f t="shared" si="0"/>
        <v>216000</v>
      </c>
      <c r="K8" s="252"/>
      <c r="L8" s="106">
        <f t="shared" si="1"/>
        <v>0</v>
      </c>
      <c r="M8" s="284"/>
    </row>
    <row r="9" spans="1:16" ht="19.5" customHeight="1">
      <c r="A9" s="40" t="e">
        <f>+IF(L9+#REF!&gt;0,1,0)</f>
        <v>#REF!</v>
      </c>
      <c r="B9" s="115" t="s">
        <v>67</v>
      </c>
      <c r="C9" s="116"/>
      <c r="D9" s="116"/>
      <c r="E9" s="116"/>
      <c r="F9" s="116"/>
      <c r="G9" s="116"/>
      <c r="H9" s="117"/>
      <c r="I9" s="124">
        <v>0.7</v>
      </c>
      <c r="J9" s="125">
        <f t="shared" si="0"/>
        <v>251999.99999999997</v>
      </c>
      <c r="K9" s="254"/>
      <c r="L9" s="106">
        <f t="shared" si="1"/>
        <v>0</v>
      </c>
      <c r="M9" s="284"/>
      <c r="N9" s="157"/>
      <c r="O9" s="157"/>
      <c r="P9" s="157"/>
    </row>
    <row r="10" spans="1:16" ht="19.5" customHeight="1">
      <c r="A10" s="41" t="e">
        <f>+IF(L10+#REF!&gt;0,1,0)</f>
        <v>#REF!</v>
      </c>
      <c r="B10" s="69" t="s">
        <v>68</v>
      </c>
      <c r="C10" s="38"/>
      <c r="D10" s="38"/>
      <c r="E10" s="38"/>
      <c r="F10" s="38"/>
      <c r="G10" s="38"/>
      <c r="H10" s="39"/>
      <c r="I10" s="56">
        <v>0.9</v>
      </c>
      <c r="J10" s="57">
        <f t="shared" si="0"/>
        <v>324000</v>
      </c>
      <c r="K10" s="255"/>
      <c r="L10" s="106">
        <f t="shared" si="1"/>
        <v>0</v>
      </c>
      <c r="M10" s="284"/>
      <c r="N10" s="157"/>
      <c r="O10" s="157"/>
      <c r="P10" s="157"/>
    </row>
    <row r="11" spans="1:16" ht="19.5" customHeight="1">
      <c r="A11" s="41"/>
      <c r="B11" s="69" t="s">
        <v>69</v>
      </c>
      <c r="C11" s="38"/>
      <c r="D11" s="38"/>
      <c r="E11" s="38"/>
      <c r="F11" s="38"/>
      <c r="G11" s="38"/>
      <c r="H11" s="39"/>
      <c r="I11" s="56">
        <v>1</v>
      </c>
      <c r="J11" s="57">
        <f t="shared" si="0"/>
        <v>360000</v>
      </c>
      <c r="K11" s="254"/>
      <c r="L11" s="106">
        <f t="shared" si="1"/>
        <v>0</v>
      </c>
      <c r="M11" s="284"/>
      <c r="N11" s="157"/>
      <c r="O11" s="157"/>
      <c r="P11" s="157"/>
    </row>
    <row r="12" spans="1:13" ht="19.5" customHeight="1">
      <c r="A12" s="41" t="e">
        <f>+IF(L12+#REF!&gt;0,1,0)</f>
        <v>#REF!</v>
      </c>
      <c r="B12" s="69" t="s">
        <v>226</v>
      </c>
      <c r="C12" s="38"/>
      <c r="D12" s="38"/>
      <c r="E12" s="38"/>
      <c r="F12" s="38"/>
      <c r="G12" s="38"/>
      <c r="H12" s="39"/>
      <c r="I12" s="56">
        <v>1.2</v>
      </c>
      <c r="J12" s="57">
        <f t="shared" si="0"/>
        <v>432000</v>
      </c>
      <c r="K12" s="254"/>
      <c r="L12" s="106">
        <f t="shared" si="1"/>
        <v>0</v>
      </c>
      <c r="M12" s="284"/>
    </row>
    <row r="13" spans="1:13" ht="19.5" customHeight="1">
      <c r="A13" s="41" t="e">
        <f>+IF(L13+#REF!&gt;0,1,0)</f>
        <v>#REF!</v>
      </c>
      <c r="B13" s="69" t="s">
        <v>197</v>
      </c>
      <c r="C13" s="38"/>
      <c r="D13" s="38"/>
      <c r="E13" s="38"/>
      <c r="F13" s="38"/>
      <c r="G13" s="38"/>
      <c r="H13" s="39"/>
      <c r="I13" s="56">
        <v>1.4</v>
      </c>
      <c r="J13" s="57">
        <f t="shared" si="0"/>
        <v>503999.99999999994</v>
      </c>
      <c r="K13" s="254"/>
      <c r="L13" s="106">
        <f t="shared" si="1"/>
        <v>0</v>
      </c>
      <c r="M13" s="284"/>
    </row>
    <row r="14" spans="1:13" ht="19.5" customHeight="1">
      <c r="A14" s="41"/>
      <c r="B14" s="69" t="s">
        <v>198</v>
      </c>
      <c r="C14" s="38"/>
      <c r="D14" s="38"/>
      <c r="E14" s="38"/>
      <c r="F14" s="38"/>
      <c r="G14" s="38"/>
      <c r="H14" s="39"/>
      <c r="I14" s="56">
        <v>1.6</v>
      </c>
      <c r="J14" s="57">
        <f t="shared" si="0"/>
        <v>576000</v>
      </c>
      <c r="K14" s="254"/>
      <c r="L14" s="106">
        <f t="shared" si="1"/>
        <v>0</v>
      </c>
      <c r="M14" s="284"/>
    </row>
    <row r="15" spans="1:13" s="150" customFormat="1" ht="6" customHeight="1" thickBot="1">
      <c r="A15" s="298"/>
      <c r="B15" s="314"/>
      <c r="C15" s="315"/>
      <c r="D15" s="315"/>
      <c r="E15" s="315"/>
      <c r="F15" s="315"/>
      <c r="G15" s="315"/>
      <c r="H15" s="315"/>
      <c r="I15" s="306"/>
      <c r="J15" s="307"/>
      <c r="K15" s="291"/>
      <c r="L15" s="316"/>
      <c r="M15" s="284"/>
    </row>
    <row r="16" spans="1:13" ht="25.5" customHeight="1" thickBot="1">
      <c r="A16" s="46"/>
      <c r="B16" s="477" t="s">
        <v>109</v>
      </c>
      <c r="C16" s="478"/>
      <c r="D16" s="478"/>
      <c r="E16" s="478"/>
      <c r="F16" s="478"/>
      <c r="G16" s="478"/>
      <c r="H16" s="478"/>
      <c r="I16" s="478"/>
      <c r="J16" s="478"/>
      <c r="K16" s="478"/>
      <c r="L16" s="479"/>
      <c r="M16" s="284"/>
    </row>
    <row r="17" spans="1:13" ht="24.75" customHeight="1">
      <c r="A17" s="40" t="e">
        <f>+IF(L17+#REF!&gt;0,1,0)</f>
        <v>#REF!</v>
      </c>
      <c r="B17" s="111" t="s">
        <v>71</v>
      </c>
      <c r="C17" s="112"/>
      <c r="D17" s="112"/>
      <c r="E17" s="112"/>
      <c r="F17" s="112"/>
      <c r="G17" s="112"/>
      <c r="H17" s="121"/>
      <c r="I17" s="277">
        <v>0.9</v>
      </c>
      <c r="J17" s="278">
        <f aca="true" t="shared" si="2" ref="J17:J30">I17*$C$2</f>
        <v>324000</v>
      </c>
      <c r="K17" s="257"/>
      <c r="L17" s="268">
        <f aca="true" t="shared" si="3" ref="L17:L30">(J17*K17)</f>
        <v>0</v>
      </c>
      <c r="M17" s="285"/>
    </row>
    <row r="18" spans="1:13" ht="24.75" customHeight="1">
      <c r="A18" s="40"/>
      <c r="B18" s="69" t="s">
        <v>72</v>
      </c>
      <c r="C18" s="38"/>
      <c r="D18" s="38"/>
      <c r="E18" s="38"/>
      <c r="F18" s="38"/>
      <c r="G18" s="38"/>
      <c r="H18" s="39"/>
      <c r="I18" s="56">
        <v>1.05</v>
      </c>
      <c r="J18" s="72">
        <f>I18*$C$2</f>
        <v>378000</v>
      </c>
      <c r="K18" s="254"/>
      <c r="L18" s="73">
        <f>(J18*K18)</f>
        <v>0</v>
      </c>
      <c r="M18" s="285"/>
    </row>
    <row r="19" spans="1:13" ht="24.75" customHeight="1">
      <c r="A19" s="41" t="e">
        <f>+IF(L19+#REF!&gt;0,1,0)</f>
        <v>#REF!</v>
      </c>
      <c r="B19" s="69" t="s">
        <v>73</v>
      </c>
      <c r="C19" s="38"/>
      <c r="D19" s="38"/>
      <c r="E19" s="38"/>
      <c r="F19" s="38"/>
      <c r="G19" s="38"/>
      <c r="H19" s="39"/>
      <c r="I19" s="56">
        <v>1.15</v>
      </c>
      <c r="J19" s="72">
        <f t="shared" si="2"/>
        <v>413999.99999999994</v>
      </c>
      <c r="K19" s="254"/>
      <c r="L19" s="73">
        <f t="shared" si="3"/>
        <v>0</v>
      </c>
      <c r="M19" s="285"/>
    </row>
    <row r="20" spans="1:13" ht="49.5" customHeight="1">
      <c r="A20" s="42" t="e">
        <f>+IF(L20+#REF!&gt;0,1,0)</f>
        <v>#REF!</v>
      </c>
      <c r="B20" s="491" t="s">
        <v>250</v>
      </c>
      <c r="C20" s="492"/>
      <c r="D20" s="492"/>
      <c r="E20" s="492"/>
      <c r="F20" s="492"/>
      <c r="G20" s="492"/>
      <c r="H20" s="493"/>
      <c r="I20" s="56">
        <v>0.05</v>
      </c>
      <c r="J20" s="72">
        <f t="shared" si="2"/>
        <v>18000</v>
      </c>
      <c r="K20" s="254"/>
      <c r="L20" s="74">
        <f t="shared" si="3"/>
        <v>0</v>
      </c>
      <c r="M20" s="285"/>
    </row>
    <row r="21" spans="1:13" s="150" customFormat="1" ht="6" customHeight="1" thickBot="1">
      <c r="A21" s="304"/>
      <c r="B21" s="309"/>
      <c r="C21" s="309"/>
      <c r="D21" s="309"/>
      <c r="E21" s="309"/>
      <c r="F21" s="309"/>
      <c r="G21" s="309"/>
      <c r="H21" s="309"/>
      <c r="I21" s="310"/>
      <c r="J21" s="311"/>
      <c r="K21" s="312"/>
      <c r="L21" s="313"/>
      <c r="M21" s="285"/>
    </row>
    <row r="22" spans="1:13" ht="25.5" customHeight="1" thickBot="1">
      <c r="A22" s="46"/>
      <c r="B22" s="477" t="s">
        <v>111</v>
      </c>
      <c r="C22" s="478"/>
      <c r="D22" s="478"/>
      <c r="E22" s="478"/>
      <c r="F22" s="478"/>
      <c r="G22" s="478"/>
      <c r="H22" s="478"/>
      <c r="I22" s="478"/>
      <c r="J22" s="478"/>
      <c r="K22" s="478"/>
      <c r="L22" s="479"/>
      <c r="M22" s="285"/>
    </row>
    <row r="23" spans="1:13" ht="19.5" customHeight="1">
      <c r="A23" s="36" t="e">
        <f>+IF(L23+#REF!&gt;0,1,0)</f>
        <v>#REF!</v>
      </c>
      <c r="B23" s="274" t="s">
        <v>60</v>
      </c>
      <c r="C23" s="275"/>
      <c r="D23" s="275"/>
      <c r="E23" s="275"/>
      <c r="F23" s="275"/>
      <c r="G23" s="275"/>
      <c r="H23" s="275" t="s">
        <v>74</v>
      </c>
      <c r="I23" s="276">
        <v>0.8</v>
      </c>
      <c r="J23" s="264">
        <f t="shared" si="2"/>
        <v>288000</v>
      </c>
      <c r="K23" s="257"/>
      <c r="L23" s="85">
        <f t="shared" si="3"/>
        <v>0</v>
      </c>
      <c r="M23" s="286"/>
    </row>
    <row r="24" spans="1:13" ht="19.5" customHeight="1">
      <c r="A24" s="40"/>
      <c r="B24" s="63" t="s">
        <v>61</v>
      </c>
      <c r="C24" s="47"/>
      <c r="D24" s="47"/>
      <c r="E24" s="47"/>
      <c r="F24" s="47"/>
      <c r="G24" s="47"/>
      <c r="H24" s="48"/>
      <c r="I24" s="58">
        <v>1</v>
      </c>
      <c r="J24" s="57">
        <f>I24*$C$2</f>
        <v>360000</v>
      </c>
      <c r="K24" s="254"/>
      <c r="L24" s="71">
        <f>(J24*K24)</f>
        <v>0</v>
      </c>
      <c r="M24" s="286"/>
    </row>
    <row r="25" spans="1:13" ht="19.5" customHeight="1">
      <c r="A25" s="40"/>
      <c r="B25" s="63" t="s">
        <v>64</v>
      </c>
      <c r="C25" s="47"/>
      <c r="D25" s="47"/>
      <c r="E25" s="47"/>
      <c r="F25" s="47"/>
      <c r="G25" s="47"/>
      <c r="H25" s="48"/>
      <c r="I25" s="58">
        <v>1.2</v>
      </c>
      <c r="J25" s="57">
        <f>I25*$C$2</f>
        <v>432000</v>
      </c>
      <c r="K25" s="254"/>
      <c r="L25" s="71">
        <f>(J25*K25)</f>
        <v>0</v>
      </c>
      <c r="M25" s="286"/>
    </row>
    <row r="26" spans="1:13" ht="19.5" customHeight="1">
      <c r="A26" s="41" t="e">
        <f>+IF(L26+#REF!&gt;0,1,0)</f>
        <v>#REF!</v>
      </c>
      <c r="B26" s="63" t="s">
        <v>62</v>
      </c>
      <c r="C26" s="47"/>
      <c r="D26" s="47"/>
      <c r="E26" s="47"/>
      <c r="F26" s="47"/>
      <c r="G26" s="47"/>
      <c r="H26" s="48"/>
      <c r="I26" s="58">
        <v>1.15</v>
      </c>
      <c r="J26" s="57">
        <f t="shared" si="2"/>
        <v>413999.99999999994</v>
      </c>
      <c r="K26" s="254"/>
      <c r="L26" s="71">
        <f t="shared" si="3"/>
        <v>0</v>
      </c>
      <c r="M26" s="286"/>
    </row>
    <row r="27" spans="1:13" ht="19.5" customHeight="1">
      <c r="A27" s="41" t="e">
        <f>+IF(L27+#REF!&gt;0,1,0)</f>
        <v>#REF!</v>
      </c>
      <c r="B27" s="63" t="s">
        <v>63</v>
      </c>
      <c r="C27" s="47"/>
      <c r="D27" s="47"/>
      <c r="E27" s="47"/>
      <c r="F27" s="47"/>
      <c r="G27" s="47"/>
      <c r="H27" s="48"/>
      <c r="I27" s="58">
        <v>1.4</v>
      </c>
      <c r="J27" s="57">
        <f t="shared" si="2"/>
        <v>503999.99999999994</v>
      </c>
      <c r="K27" s="254"/>
      <c r="L27" s="71">
        <f t="shared" si="3"/>
        <v>0</v>
      </c>
      <c r="M27" s="286"/>
    </row>
    <row r="28" spans="1:13" ht="19.5" customHeight="1">
      <c r="A28" s="41" t="e">
        <f>+IF(L28+#REF!&gt;0,1,0)</f>
        <v>#REF!</v>
      </c>
      <c r="B28" s="63" t="s">
        <v>1</v>
      </c>
      <c r="C28" s="47"/>
      <c r="D28" s="47"/>
      <c r="E28" s="47"/>
      <c r="F28" s="47"/>
      <c r="G28" s="47"/>
      <c r="H28" s="48"/>
      <c r="I28" s="58">
        <v>1.2</v>
      </c>
      <c r="J28" s="57">
        <f t="shared" si="2"/>
        <v>432000</v>
      </c>
      <c r="K28" s="254"/>
      <c r="L28" s="71">
        <f t="shared" si="3"/>
        <v>0</v>
      </c>
      <c r="M28" s="286"/>
    </row>
    <row r="29" spans="1:13" ht="19.5" customHeight="1">
      <c r="A29" s="42"/>
      <c r="B29" s="63" t="s">
        <v>2</v>
      </c>
      <c r="C29" s="47"/>
      <c r="D29" s="47"/>
      <c r="E29" s="47"/>
      <c r="F29" s="47"/>
      <c r="G29" s="47"/>
      <c r="H29" s="48"/>
      <c r="I29" s="58">
        <v>1.4</v>
      </c>
      <c r="J29" s="57">
        <f>I29*$C$2</f>
        <v>503999.99999999994</v>
      </c>
      <c r="K29" s="254"/>
      <c r="L29" s="71">
        <f>(J29*K29)</f>
        <v>0</v>
      </c>
      <c r="M29" s="286"/>
    </row>
    <row r="30" spans="1:13" ht="19.5" customHeight="1" thickBot="1">
      <c r="A30" s="43" t="e">
        <f>+IF(L30+#REF!&gt;0,1,0)</f>
        <v>#REF!</v>
      </c>
      <c r="B30" s="486" t="s">
        <v>75</v>
      </c>
      <c r="C30" s="487"/>
      <c r="D30" s="487"/>
      <c r="E30" s="487"/>
      <c r="F30" s="487"/>
      <c r="G30" s="487"/>
      <c r="H30" s="487"/>
      <c r="I30" s="62">
        <v>2</v>
      </c>
      <c r="J30" s="64">
        <f t="shared" si="2"/>
        <v>720000</v>
      </c>
      <c r="K30" s="256"/>
      <c r="L30" s="70">
        <f t="shared" si="3"/>
        <v>0</v>
      </c>
      <c r="M30" s="286"/>
    </row>
    <row r="31" spans="1:13" s="150" customFormat="1" ht="6" customHeight="1" thickBot="1">
      <c r="A31" s="304"/>
      <c r="B31" s="305"/>
      <c r="C31" s="305"/>
      <c r="D31" s="305"/>
      <c r="E31" s="305"/>
      <c r="F31" s="305"/>
      <c r="G31" s="305"/>
      <c r="H31" s="305"/>
      <c r="I31" s="306"/>
      <c r="J31" s="307"/>
      <c r="K31" s="291"/>
      <c r="L31" s="308"/>
      <c r="M31" s="286"/>
    </row>
    <row r="32" spans="1:13" ht="25.5" customHeight="1" thickBot="1">
      <c r="A32" s="46"/>
      <c r="B32" s="477" t="s">
        <v>135</v>
      </c>
      <c r="C32" s="478"/>
      <c r="D32" s="478"/>
      <c r="E32" s="478"/>
      <c r="F32" s="478"/>
      <c r="G32" s="478"/>
      <c r="H32" s="478"/>
      <c r="I32" s="478"/>
      <c r="J32" s="478"/>
      <c r="K32" s="478"/>
      <c r="L32" s="479"/>
      <c r="M32" s="286"/>
    </row>
    <row r="33" spans="1:13" ht="19.5" customHeight="1">
      <c r="A33" s="36" t="e">
        <f>+IF(L33+#REF!&gt;0,1,0)</f>
        <v>#REF!</v>
      </c>
      <c r="B33" s="84" t="s">
        <v>76</v>
      </c>
      <c r="C33" s="52"/>
      <c r="D33" s="52"/>
      <c r="E33" s="52"/>
      <c r="F33" s="52"/>
      <c r="G33" s="52"/>
      <c r="H33" s="53"/>
      <c r="I33" s="269">
        <v>0.2</v>
      </c>
      <c r="J33" s="267">
        <f>I33*'Monto de Obra'!$C$2</f>
        <v>72000</v>
      </c>
      <c r="K33" s="257"/>
      <c r="L33" s="85">
        <f aca="true" t="shared" si="4" ref="L33:L43">(J33*K33)</f>
        <v>0</v>
      </c>
      <c r="M33" s="286"/>
    </row>
    <row r="34" spans="1:13" ht="19.5" customHeight="1">
      <c r="A34" s="41" t="e">
        <f>+IF(L34+#REF!&gt;0,1,0)</f>
        <v>#REF!</v>
      </c>
      <c r="B34" s="69" t="s">
        <v>65</v>
      </c>
      <c r="C34" s="38"/>
      <c r="D34" s="38"/>
      <c r="E34" s="38"/>
      <c r="F34" s="38"/>
      <c r="G34" s="38"/>
      <c r="H34" s="39"/>
      <c r="I34" s="54">
        <v>0.35</v>
      </c>
      <c r="J34" s="55">
        <f>I34*'Monto de Obra'!$C$2</f>
        <v>125999.99999999999</v>
      </c>
      <c r="K34" s="254"/>
      <c r="L34" s="71">
        <f t="shared" si="4"/>
        <v>0</v>
      </c>
      <c r="M34" s="286"/>
    </row>
    <row r="35" spans="1:14" ht="19.5" customHeight="1">
      <c r="A35" s="41" t="e">
        <f>+IF(L35+#REF!&gt;0,1,0)</f>
        <v>#REF!</v>
      </c>
      <c r="B35" s="115" t="s">
        <v>66</v>
      </c>
      <c r="C35" s="116"/>
      <c r="D35" s="116"/>
      <c r="E35" s="116"/>
      <c r="F35" s="116"/>
      <c r="G35" s="116"/>
      <c r="H35" s="117"/>
      <c r="I35" s="120">
        <v>0.38</v>
      </c>
      <c r="J35" s="119">
        <f>I35*'Monto de Obra'!$C$2</f>
        <v>136800</v>
      </c>
      <c r="K35" s="254"/>
      <c r="L35" s="71">
        <f t="shared" si="4"/>
        <v>0</v>
      </c>
      <c r="M35" s="286"/>
      <c r="N35" s="150" t="s">
        <v>249</v>
      </c>
    </row>
    <row r="36" spans="1:13" ht="19.5" customHeight="1">
      <c r="A36" s="41" t="e">
        <f>+IF(L36+#REF!&gt;0,1,0)</f>
        <v>#REF!</v>
      </c>
      <c r="B36" s="69" t="s">
        <v>4</v>
      </c>
      <c r="C36" s="38"/>
      <c r="D36" s="38"/>
      <c r="E36" s="38"/>
      <c r="F36" s="38"/>
      <c r="G36" s="38"/>
      <c r="H36" s="39"/>
      <c r="I36" s="54">
        <v>0.9</v>
      </c>
      <c r="J36" s="55">
        <f>I36*'Monto de Obra'!$C$2</f>
        <v>324000</v>
      </c>
      <c r="K36" s="254"/>
      <c r="L36" s="71">
        <f t="shared" si="4"/>
        <v>0</v>
      </c>
      <c r="M36" s="286"/>
    </row>
    <row r="37" spans="1:13" ht="19.5" customHeight="1">
      <c r="A37" s="41" t="e">
        <f>+IF(L37+#REF!&gt;0,1,0)</f>
        <v>#REF!</v>
      </c>
      <c r="B37" s="69" t="s">
        <v>133</v>
      </c>
      <c r="C37" s="38"/>
      <c r="D37" s="38"/>
      <c r="E37" s="38"/>
      <c r="F37" s="38"/>
      <c r="G37" s="38"/>
      <c r="H37" s="39"/>
      <c r="I37" s="86">
        <v>0.18</v>
      </c>
      <c r="J37" s="87">
        <f>I37*'Monto de Obra'!$C$2</f>
        <v>64800</v>
      </c>
      <c r="K37" s="254"/>
      <c r="L37" s="71">
        <f t="shared" si="4"/>
        <v>0</v>
      </c>
      <c r="M37" s="286"/>
    </row>
    <row r="38" spans="1:13" ht="19.5" customHeight="1">
      <c r="A38" s="41" t="e">
        <f>+IF(L38+#REF!&gt;0,1,0)</f>
        <v>#REF!</v>
      </c>
      <c r="B38" s="69" t="s">
        <v>47</v>
      </c>
      <c r="C38" s="38"/>
      <c r="D38" s="38"/>
      <c r="E38" s="38"/>
      <c r="F38" s="38"/>
      <c r="G38" s="38"/>
      <c r="H38" s="39"/>
      <c r="I38" s="86">
        <v>0.8</v>
      </c>
      <c r="J38" s="87">
        <f>I38*'Monto de Obra'!$C$2</f>
        <v>288000</v>
      </c>
      <c r="K38" s="254"/>
      <c r="L38" s="71">
        <f t="shared" si="4"/>
        <v>0</v>
      </c>
      <c r="M38" s="286"/>
    </row>
    <row r="39" spans="1:13" ht="19.5" customHeight="1">
      <c r="A39" s="41" t="e">
        <f>+IF(L39+#REF!&gt;0,1,0)</f>
        <v>#REF!</v>
      </c>
      <c r="B39" s="69" t="s">
        <v>48</v>
      </c>
      <c r="C39" s="38"/>
      <c r="D39" s="38"/>
      <c r="E39" s="38"/>
      <c r="F39" s="38"/>
      <c r="G39" s="38"/>
      <c r="H39" s="39"/>
      <c r="I39" s="86">
        <v>0.9</v>
      </c>
      <c r="J39" s="87">
        <f>I39*'Monto de Obra'!$C$2</f>
        <v>324000</v>
      </c>
      <c r="K39" s="254"/>
      <c r="L39" s="71">
        <f t="shared" si="4"/>
        <v>0</v>
      </c>
      <c r="M39" s="286"/>
    </row>
    <row r="40" spans="1:13" ht="19.5" customHeight="1">
      <c r="A40" s="41"/>
      <c r="B40" s="69" t="s">
        <v>192</v>
      </c>
      <c r="C40" s="38"/>
      <c r="D40" s="38"/>
      <c r="E40" s="38"/>
      <c r="F40" s="38"/>
      <c r="G40" s="38"/>
      <c r="H40" s="39"/>
      <c r="I40" s="86">
        <v>0.85</v>
      </c>
      <c r="J40" s="87">
        <f>I40*'Monto de Obra'!$C$2</f>
        <v>306000</v>
      </c>
      <c r="K40" s="254"/>
      <c r="L40" s="71">
        <f>(J40*K40)</f>
        <v>0</v>
      </c>
      <c r="M40" s="286"/>
    </row>
    <row r="41" spans="1:13" ht="19.5" customHeight="1">
      <c r="A41" s="41"/>
      <c r="B41" s="69" t="s">
        <v>137</v>
      </c>
      <c r="C41" s="38"/>
      <c r="D41" s="38"/>
      <c r="E41" s="38"/>
      <c r="F41" s="38"/>
      <c r="G41" s="38"/>
      <c r="H41" s="39"/>
      <c r="I41" s="86">
        <v>1.8</v>
      </c>
      <c r="J41" s="87">
        <f>I41*'Monto de Obra'!$C$2</f>
        <v>648000</v>
      </c>
      <c r="K41" s="254"/>
      <c r="L41" s="71">
        <f>(J41*K41)</f>
        <v>0</v>
      </c>
      <c r="M41" s="286"/>
    </row>
    <row r="42" spans="1:13" ht="19.5" customHeight="1">
      <c r="A42" s="41" t="e">
        <f>+IF(L42+#REF!&gt;0,1,0)</f>
        <v>#REF!</v>
      </c>
      <c r="B42" s="69" t="s">
        <v>77</v>
      </c>
      <c r="C42" s="38"/>
      <c r="D42" s="38"/>
      <c r="E42" s="38"/>
      <c r="F42" s="38"/>
      <c r="G42" s="38"/>
      <c r="H42" s="39"/>
      <c r="I42" s="86">
        <v>0.85</v>
      </c>
      <c r="J42" s="87">
        <f>I42*'Monto de Obra'!$C$2</f>
        <v>306000</v>
      </c>
      <c r="K42" s="254"/>
      <c r="L42" s="71">
        <f t="shared" si="4"/>
        <v>0</v>
      </c>
      <c r="M42" s="286"/>
    </row>
    <row r="43" spans="1:13" ht="19.5" customHeight="1" thickBot="1">
      <c r="A43" s="42" t="e">
        <f>+IF(L43+#REF!&gt;0,1,0)</f>
        <v>#REF!</v>
      </c>
      <c r="B43" s="80" t="s">
        <v>78</v>
      </c>
      <c r="C43" s="49"/>
      <c r="D43" s="49"/>
      <c r="E43" s="49"/>
      <c r="F43" s="49"/>
      <c r="G43" s="49"/>
      <c r="H43" s="50"/>
      <c r="I43" s="88">
        <v>1.4</v>
      </c>
      <c r="J43" s="89">
        <f>I43*'Monto de Obra'!$C$2</f>
        <v>503999.99999999994</v>
      </c>
      <c r="K43" s="256"/>
      <c r="L43" s="81">
        <f t="shared" si="4"/>
        <v>0</v>
      </c>
      <c r="M43" s="286"/>
    </row>
    <row r="44" spans="1:13" s="150" customFormat="1" ht="6" customHeight="1" thickBot="1" thickTop="1">
      <c r="A44" s="298"/>
      <c r="B44" s="299"/>
      <c r="C44" s="299"/>
      <c r="D44" s="299"/>
      <c r="E44" s="299"/>
      <c r="F44" s="299"/>
      <c r="G44" s="299"/>
      <c r="H44" s="299"/>
      <c r="I44" s="300"/>
      <c r="J44" s="301"/>
      <c r="K44" s="302"/>
      <c r="L44" s="303"/>
      <c r="M44" s="286"/>
    </row>
    <row r="45" spans="1:13" ht="25.5" customHeight="1" thickBot="1">
      <c r="A45" s="51"/>
      <c r="B45" s="477" t="s">
        <v>122</v>
      </c>
      <c r="C45" s="478"/>
      <c r="D45" s="478"/>
      <c r="E45" s="478"/>
      <c r="F45" s="478"/>
      <c r="G45" s="478"/>
      <c r="H45" s="478"/>
      <c r="I45" s="478"/>
      <c r="J45" s="478"/>
      <c r="K45" s="478"/>
      <c r="L45" s="479"/>
      <c r="M45" s="286"/>
    </row>
    <row r="46" spans="1:13" ht="19.5" customHeight="1">
      <c r="A46" s="51"/>
      <c r="B46" s="84" t="s">
        <v>79</v>
      </c>
      <c r="C46" s="52"/>
      <c r="D46" s="52"/>
      <c r="E46" s="52"/>
      <c r="F46" s="52"/>
      <c r="G46" s="52"/>
      <c r="H46" s="53"/>
      <c r="I46" s="272">
        <v>0.8</v>
      </c>
      <c r="J46" s="273">
        <f>I46*'Monto de Obra'!$C$2</f>
        <v>288000</v>
      </c>
      <c r="K46" s="257"/>
      <c r="L46" s="85">
        <f aca="true" t="shared" si="5" ref="L46:L53">(J46*K46)</f>
        <v>0</v>
      </c>
      <c r="M46" s="286"/>
    </row>
    <row r="47" spans="1:13" ht="19.5" customHeight="1">
      <c r="A47" s="40" t="e">
        <f>+IF(L47+#REF!&gt;0,1,0)</f>
        <v>#REF!</v>
      </c>
      <c r="B47" s="111" t="s">
        <v>157</v>
      </c>
      <c r="C47" s="112"/>
      <c r="D47" s="112"/>
      <c r="E47" s="112"/>
      <c r="F47" s="112"/>
      <c r="G47" s="112"/>
      <c r="H47" s="121"/>
      <c r="I47" s="122">
        <v>1.2</v>
      </c>
      <c r="J47" s="123">
        <f>I47*'Monto de Obra'!$C$2</f>
        <v>432000</v>
      </c>
      <c r="K47" s="257"/>
      <c r="L47" s="85">
        <f t="shared" si="5"/>
        <v>0</v>
      </c>
      <c r="M47" s="286"/>
    </row>
    <row r="48" spans="1:13" ht="19.5" customHeight="1">
      <c r="A48" s="41" t="e">
        <f>+IF(L48+#REF!&gt;0,1,0)</f>
        <v>#REF!</v>
      </c>
      <c r="B48" s="84" t="s">
        <v>136</v>
      </c>
      <c r="C48" s="52"/>
      <c r="D48" s="52"/>
      <c r="E48" s="52"/>
      <c r="F48" s="52"/>
      <c r="G48" s="52"/>
      <c r="H48" s="53"/>
      <c r="I48" s="86">
        <v>1.8</v>
      </c>
      <c r="J48" s="87">
        <f>I48*'Monto de Obra'!$C$2</f>
        <v>648000</v>
      </c>
      <c r="K48" s="254"/>
      <c r="L48" s="71">
        <f t="shared" si="5"/>
        <v>0</v>
      </c>
      <c r="M48" s="286"/>
    </row>
    <row r="49" spans="1:13" ht="19.5" customHeight="1">
      <c r="A49" s="41" t="e">
        <f>+IF(L49+#REF!&gt;0,1,0)</f>
        <v>#REF!</v>
      </c>
      <c r="B49" s="69" t="s">
        <v>82</v>
      </c>
      <c r="C49" s="38"/>
      <c r="D49" s="38"/>
      <c r="E49" s="38"/>
      <c r="F49" s="38"/>
      <c r="G49" s="38"/>
      <c r="H49" s="39"/>
      <c r="I49" s="86">
        <v>1.2</v>
      </c>
      <c r="J49" s="87">
        <f>I49*'Monto de Obra'!$C$2</f>
        <v>432000</v>
      </c>
      <c r="K49" s="254"/>
      <c r="L49" s="71">
        <f t="shared" si="5"/>
        <v>0</v>
      </c>
      <c r="M49" s="286"/>
    </row>
    <row r="50" spans="1:13" ht="19.5" customHeight="1">
      <c r="A50" s="41"/>
      <c r="B50" s="69" t="s">
        <v>80</v>
      </c>
      <c r="C50" s="38"/>
      <c r="D50" s="38"/>
      <c r="E50" s="38"/>
      <c r="F50" s="38"/>
      <c r="G50" s="38"/>
      <c r="H50" s="39"/>
      <c r="I50" s="86">
        <v>1.4</v>
      </c>
      <c r="J50" s="87">
        <f>I50*'Monto de Obra'!$C$2</f>
        <v>503999.99999999994</v>
      </c>
      <c r="K50" s="254"/>
      <c r="L50" s="71">
        <f t="shared" si="5"/>
        <v>0</v>
      </c>
      <c r="M50" s="286"/>
    </row>
    <row r="51" spans="1:13" ht="19.5" customHeight="1">
      <c r="A51" s="41"/>
      <c r="B51" s="69" t="s">
        <v>121</v>
      </c>
      <c r="C51" s="38"/>
      <c r="D51" s="38"/>
      <c r="E51" s="38"/>
      <c r="F51" s="38"/>
      <c r="G51" s="38"/>
      <c r="H51" s="39"/>
      <c r="I51" s="86">
        <v>2</v>
      </c>
      <c r="J51" s="87">
        <f>I51*'Monto de Obra'!$C$2</f>
        <v>720000</v>
      </c>
      <c r="K51" s="254"/>
      <c r="L51" s="383" t="s">
        <v>248</v>
      </c>
      <c r="M51" s="286"/>
    </row>
    <row r="52" spans="1:13" ht="19.5" customHeight="1">
      <c r="A52" s="41" t="e">
        <f>+IF(L52+#REF!&gt;0,1,0)</f>
        <v>#REF!</v>
      </c>
      <c r="B52" s="69" t="s">
        <v>81</v>
      </c>
      <c r="C52" s="38"/>
      <c r="D52" s="38"/>
      <c r="E52" s="38"/>
      <c r="F52" s="38"/>
      <c r="G52" s="38"/>
      <c r="H52" s="39"/>
      <c r="I52" s="86">
        <v>0.8</v>
      </c>
      <c r="J52" s="87">
        <f>I52*'Monto de Obra'!$C$2</f>
        <v>288000</v>
      </c>
      <c r="K52" s="254"/>
      <c r="L52" s="71">
        <f t="shared" si="5"/>
        <v>0</v>
      </c>
      <c r="M52" s="286"/>
    </row>
    <row r="53" spans="1:13" ht="19.5" customHeight="1" thickBot="1">
      <c r="A53" s="41" t="e">
        <f>+IF(L53+#REF!&gt;0,1,0)</f>
        <v>#REF!</v>
      </c>
      <c r="B53" s="128" t="s">
        <v>196</v>
      </c>
      <c r="C53" s="129"/>
      <c r="D53" s="129"/>
      <c r="E53" s="129"/>
      <c r="F53" s="129"/>
      <c r="G53" s="129"/>
      <c r="H53" s="130"/>
      <c r="I53" s="131">
        <v>2.5</v>
      </c>
      <c r="J53" s="132">
        <f>I53*'Monto de Obra'!$C$2</f>
        <v>900000</v>
      </c>
      <c r="K53" s="258"/>
      <c r="L53" s="133">
        <f t="shared" si="5"/>
        <v>0</v>
      </c>
      <c r="M53" s="286"/>
    </row>
    <row r="54" spans="1:13" s="150" customFormat="1" ht="6" customHeight="1" thickBot="1" thickTop="1">
      <c r="A54" s="295"/>
      <c r="B54" s="288"/>
      <c r="C54" s="288"/>
      <c r="D54" s="288"/>
      <c r="E54" s="288"/>
      <c r="F54" s="288"/>
      <c r="G54" s="288"/>
      <c r="H54" s="288"/>
      <c r="I54" s="296"/>
      <c r="J54" s="297"/>
      <c r="K54" s="291"/>
      <c r="L54" s="292"/>
      <c r="M54" s="286"/>
    </row>
    <row r="55" spans="1:13" ht="25.5" customHeight="1" thickBot="1">
      <c r="A55" s="41"/>
      <c r="B55" s="477" t="s">
        <v>123</v>
      </c>
      <c r="C55" s="478"/>
      <c r="D55" s="478"/>
      <c r="E55" s="478"/>
      <c r="F55" s="478"/>
      <c r="G55" s="478"/>
      <c r="H55" s="478"/>
      <c r="I55" s="478"/>
      <c r="J55" s="478"/>
      <c r="K55" s="478"/>
      <c r="L55" s="479"/>
      <c r="M55" s="286"/>
    </row>
    <row r="56" spans="1:13" ht="19.5" customHeight="1">
      <c r="A56" s="41"/>
      <c r="B56" s="84" t="s">
        <v>83</v>
      </c>
      <c r="C56" s="52"/>
      <c r="D56" s="52"/>
      <c r="E56" s="52"/>
      <c r="F56" s="52"/>
      <c r="G56" s="52"/>
      <c r="H56" s="53"/>
      <c r="I56" s="269">
        <v>1.1</v>
      </c>
      <c r="J56" s="267">
        <f>I56*'Monto de Obra'!$C$2</f>
        <v>396000.00000000006</v>
      </c>
      <c r="K56" s="257"/>
      <c r="L56" s="85">
        <f>(J56*K56)</f>
        <v>0</v>
      </c>
      <c r="M56" s="286"/>
    </row>
    <row r="57" spans="1:13" ht="19.5" customHeight="1">
      <c r="A57" s="41" t="e">
        <f>+IF(L57+#REF!&gt;0,1,0)</f>
        <v>#REF!</v>
      </c>
      <c r="B57" s="69" t="s">
        <v>84</v>
      </c>
      <c r="C57" s="38"/>
      <c r="D57" s="38"/>
      <c r="E57" s="38"/>
      <c r="F57" s="90"/>
      <c r="G57" s="38"/>
      <c r="H57" s="39"/>
      <c r="I57" s="54">
        <v>1.3</v>
      </c>
      <c r="J57" s="55">
        <f>I57*'Monto de Obra'!$C$2</f>
        <v>468000</v>
      </c>
      <c r="K57" s="254"/>
      <c r="L57" s="71">
        <f>(J57*K57)</f>
        <v>0</v>
      </c>
      <c r="M57" s="286"/>
    </row>
    <row r="58" spans="1:13" ht="19.5" customHeight="1">
      <c r="A58" s="41" t="e">
        <f>+IF(L58+#REF!&gt;0,1,0)</f>
        <v>#REF!</v>
      </c>
      <c r="B58" s="69" t="s">
        <v>85</v>
      </c>
      <c r="C58" s="38"/>
      <c r="D58" s="38"/>
      <c r="E58" s="38"/>
      <c r="F58" s="38"/>
      <c r="G58" s="38"/>
      <c r="H58" s="39"/>
      <c r="I58" s="54">
        <v>1.5</v>
      </c>
      <c r="J58" s="55">
        <f>I58*'Monto de Obra'!$C$2</f>
        <v>540000</v>
      </c>
      <c r="K58" s="254"/>
      <c r="L58" s="71">
        <f>(J58*K58)</f>
        <v>0</v>
      </c>
      <c r="M58" s="286"/>
    </row>
    <row r="59" spans="1:13" ht="19.5" customHeight="1">
      <c r="A59" s="41" t="e">
        <f>+IF(L59+#REF!&gt;0,1,0)</f>
        <v>#REF!</v>
      </c>
      <c r="B59" s="69" t="s">
        <v>86</v>
      </c>
      <c r="C59" s="38"/>
      <c r="D59" s="38"/>
      <c r="E59" s="38"/>
      <c r="F59" s="38"/>
      <c r="G59" s="38"/>
      <c r="H59" s="39"/>
      <c r="I59" s="54">
        <v>1</v>
      </c>
      <c r="J59" s="55">
        <f>I59*'Monto de Obra'!$C$2</f>
        <v>360000</v>
      </c>
      <c r="K59" s="254"/>
      <c r="L59" s="71">
        <f>(J59*K59)</f>
        <v>0</v>
      </c>
      <c r="M59" s="286"/>
    </row>
    <row r="60" spans="1:13" ht="19.5" customHeight="1" thickBot="1">
      <c r="A60" s="41" t="e">
        <f>+IF(L60+#REF!&gt;0,1,0)</f>
        <v>#REF!</v>
      </c>
      <c r="B60" s="80" t="s">
        <v>87</v>
      </c>
      <c r="C60" s="49"/>
      <c r="D60" s="49"/>
      <c r="E60" s="49"/>
      <c r="F60" s="49"/>
      <c r="G60" s="49"/>
      <c r="H60" s="50"/>
      <c r="I60" s="60">
        <v>1.6</v>
      </c>
      <c r="J60" s="61">
        <f>I60*'Monto de Obra'!$C$2</f>
        <v>576000</v>
      </c>
      <c r="K60" s="256"/>
      <c r="L60" s="81">
        <f>(J60*K60)</f>
        <v>0</v>
      </c>
      <c r="M60" s="286"/>
    </row>
    <row r="61" spans="1:13" s="150" customFormat="1" ht="6" customHeight="1" thickBot="1" thickTop="1">
      <c r="A61" s="295"/>
      <c r="B61" s="288"/>
      <c r="C61" s="288"/>
      <c r="D61" s="288"/>
      <c r="E61" s="288"/>
      <c r="F61" s="288"/>
      <c r="G61" s="288"/>
      <c r="H61" s="288"/>
      <c r="I61" s="294"/>
      <c r="J61" s="290"/>
      <c r="K61" s="291"/>
      <c r="L61" s="292"/>
      <c r="M61" s="286"/>
    </row>
    <row r="62" spans="1:13" ht="25.5" customHeight="1" thickBot="1">
      <c r="A62" s="41"/>
      <c r="B62" s="477" t="s">
        <v>124</v>
      </c>
      <c r="C62" s="478"/>
      <c r="D62" s="478"/>
      <c r="E62" s="478"/>
      <c r="F62" s="478"/>
      <c r="G62" s="478"/>
      <c r="H62" s="478"/>
      <c r="I62" s="478"/>
      <c r="J62" s="478"/>
      <c r="K62" s="478"/>
      <c r="L62" s="479"/>
      <c r="M62" s="286"/>
    </row>
    <row r="63" spans="1:13" ht="19.5" customHeight="1">
      <c r="A63" s="41"/>
      <c r="B63" s="270" t="s">
        <v>92</v>
      </c>
      <c r="C63" s="75"/>
      <c r="D63" s="75"/>
      <c r="E63" s="75"/>
      <c r="F63" s="75"/>
      <c r="G63" s="75"/>
      <c r="H63" s="271"/>
      <c r="I63" s="269">
        <v>0.6</v>
      </c>
      <c r="J63" s="267">
        <f>I63*'Monto de Obra'!$C$2</f>
        <v>216000</v>
      </c>
      <c r="K63" s="257"/>
      <c r="L63" s="85">
        <f aca="true" t="shared" si="6" ref="L63:L72">(J63*K63)</f>
        <v>0</v>
      </c>
      <c r="M63" s="286"/>
    </row>
    <row r="64" spans="1:13" ht="19.5" customHeight="1">
      <c r="A64" s="41"/>
      <c r="B64" s="69" t="s">
        <v>89</v>
      </c>
      <c r="C64" s="38"/>
      <c r="D64" s="38"/>
      <c r="E64" s="38"/>
      <c r="F64" s="38"/>
      <c r="G64" s="38"/>
      <c r="H64" s="39"/>
      <c r="I64" s="54">
        <v>0.7</v>
      </c>
      <c r="J64" s="55">
        <f>I64*'Monto de Obra'!$C$2</f>
        <v>251999.99999999997</v>
      </c>
      <c r="K64" s="254"/>
      <c r="L64" s="71">
        <f t="shared" si="6"/>
        <v>0</v>
      </c>
      <c r="M64" s="286"/>
    </row>
    <row r="65" spans="1:13" ht="19.5" customHeight="1">
      <c r="A65" s="41" t="e">
        <f>+IF(L65+#REF!&gt;0,1,0)</f>
        <v>#REF!</v>
      </c>
      <c r="B65" s="69" t="s">
        <v>88</v>
      </c>
      <c r="C65" s="38"/>
      <c r="D65" s="38"/>
      <c r="E65" s="38"/>
      <c r="F65" s="38"/>
      <c r="G65" s="38"/>
      <c r="H65" s="39"/>
      <c r="I65" s="54">
        <v>1.2</v>
      </c>
      <c r="J65" s="55">
        <f>I65*'Monto de Obra'!$C$2</f>
        <v>432000</v>
      </c>
      <c r="K65" s="254"/>
      <c r="L65" s="71">
        <f t="shared" si="6"/>
        <v>0</v>
      </c>
      <c r="M65" s="286"/>
    </row>
    <row r="66" spans="1:13" ht="19.5" customHeight="1">
      <c r="A66" s="41"/>
      <c r="B66" s="69" t="s">
        <v>90</v>
      </c>
      <c r="C66" s="38"/>
      <c r="D66" s="38"/>
      <c r="E66" s="38"/>
      <c r="F66" s="38"/>
      <c r="G66" s="38"/>
      <c r="H66" s="39"/>
      <c r="I66" s="54">
        <v>1.3</v>
      </c>
      <c r="J66" s="55">
        <f>I66*'Monto de Obra'!$C$2</f>
        <v>468000</v>
      </c>
      <c r="K66" s="254"/>
      <c r="L66" s="71">
        <f t="shared" si="6"/>
        <v>0</v>
      </c>
      <c r="M66" s="286"/>
    </row>
    <row r="67" spans="1:13" ht="19.5" customHeight="1">
      <c r="A67" s="41"/>
      <c r="B67" s="69" t="s">
        <v>188</v>
      </c>
      <c r="C67" s="38"/>
      <c r="D67" s="38"/>
      <c r="E67" s="38"/>
      <c r="F67" s="38"/>
      <c r="G67" s="38"/>
      <c r="H67" s="39"/>
      <c r="I67" s="54">
        <v>1.5</v>
      </c>
      <c r="J67" s="55">
        <f>I67*'Monto de Obra'!$C$2</f>
        <v>540000</v>
      </c>
      <c r="K67" s="254"/>
      <c r="L67" s="71">
        <f t="shared" si="6"/>
        <v>0</v>
      </c>
      <c r="M67" s="286"/>
    </row>
    <row r="68" spans="1:13" ht="19.5" customHeight="1">
      <c r="A68" s="41"/>
      <c r="B68" s="69" t="s">
        <v>189</v>
      </c>
      <c r="C68" s="38"/>
      <c r="D68" s="38"/>
      <c r="E68" s="38"/>
      <c r="F68" s="38"/>
      <c r="G68" s="38"/>
      <c r="H68" s="39"/>
      <c r="I68" s="54">
        <v>1.3</v>
      </c>
      <c r="J68" s="55">
        <f>I68*'Monto de Obra'!$C$2</f>
        <v>468000</v>
      </c>
      <c r="K68" s="254"/>
      <c r="L68" s="71">
        <f t="shared" si="6"/>
        <v>0</v>
      </c>
      <c r="M68" s="286"/>
    </row>
    <row r="69" spans="1:13" ht="19.5" customHeight="1">
      <c r="A69" s="41" t="e">
        <f>+IF(L69+#REF!&gt;0,1,0)</f>
        <v>#REF!</v>
      </c>
      <c r="B69" s="69" t="s">
        <v>20</v>
      </c>
      <c r="C69" s="38"/>
      <c r="D69" s="38"/>
      <c r="E69" s="38"/>
      <c r="F69" s="38"/>
      <c r="G69" s="38"/>
      <c r="H69" s="39"/>
      <c r="I69" s="54">
        <v>2</v>
      </c>
      <c r="J69" s="55">
        <f>I69*'Monto de Obra'!$C$2</f>
        <v>720000</v>
      </c>
      <c r="K69" s="254"/>
      <c r="L69" s="71">
        <f t="shared" si="6"/>
        <v>0</v>
      </c>
      <c r="M69" s="286"/>
    </row>
    <row r="70" spans="1:13" ht="19.5" customHeight="1">
      <c r="A70" s="41"/>
      <c r="B70" s="69" t="s">
        <v>59</v>
      </c>
      <c r="C70" s="38"/>
      <c r="D70" s="38"/>
      <c r="E70" s="38"/>
      <c r="F70" s="38"/>
      <c r="G70" s="38"/>
      <c r="H70" s="39"/>
      <c r="I70" s="54">
        <v>1</v>
      </c>
      <c r="J70" s="55">
        <f>I70*'Monto de Obra'!$C$2</f>
        <v>360000</v>
      </c>
      <c r="K70" s="254"/>
      <c r="L70" s="71">
        <f t="shared" si="6"/>
        <v>0</v>
      </c>
      <c r="M70" s="286"/>
    </row>
    <row r="71" spans="1:13" ht="19.5" customHeight="1">
      <c r="A71" s="41"/>
      <c r="B71" s="69" t="s">
        <v>193</v>
      </c>
      <c r="C71" s="38"/>
      <c r="D71" s="38"/>
      <c r="E71" s="38"/>
      <c r="F71" s="38"/>
      <c r="G71" s="38"/>
      <c r="H71" s="39"/>
      <c r="I71" s="54">
        <v>1.1</v>
      </c>
      <c r="J71" s="55">
        <f>I71*'Monto de Obra'!$C$2</f>
        <v>396000.00000000006</v>
      </c>
      <c r="K71" s="254"/>
      <c r="L71" s="71">
        <f t="shared" si="6"/>
        <v>0</v>
      </c>
      <c r="M71" s="286"/>
    </row>
    <row r="72" spans="1:13" ht="19.5" customHeight="1" thickBot="1">
      <c r="A72" s="41" t="e">
        <f>+IF(L72+#REF!&gt;0,1,0)</f>
        <v>#REF!</v>
      </c>
      <c r="B72" s="80" t="s">
        <v>91</v>
      </c>
      <c r="C72" s="49"/>
      <c r="D72" s="49"/>
      <c r="E72" s="49"/>
      <c r="F72" s="49"/>
      <c r="G72" s="49"/>
      <c r="H72" s="50"/>
      <c r="I72" s="60">
        <v>1.2</v>
      </c>
      <c r="J72" s="61">
        <f>I72*'Monto de Obra'!$C$2</f>
        <v>432000</v>
      </c>
      <c r="K72" s="256"/>
      <c r="L72" s="81">
        <f t="shared" si="6"/>
        <v>0</v>
      </c>
      <c r="M72" s="286"/>
    </row>
    <row r="73" spans="1:13" s="150" customFormat="1" ht="6" customHeight="1" thickBot="1" thickTop="1">
      <c r="A73" s="295" t="e">
        <f>+IF(L73+#REF!&gt;0,1,0)</f>
        <v>#REF!</v>
      </c>
      <c r="B73" s="288"/>
      <c r="C73" s="288"/>
      <c r="D73" s="288"/>
      <c r="E73" s="288"/>
      <c r="F73" s="288"/>
      <c r="G73" s="288"/>
      <c r="H73" s="288"/>
      <c r="I73" s="294"/>
      <c r="J73" s="290"/>
      <c r="K73" s="291"/>
      <c r="L73" s="292"/>
      <c r="M73" s="286"/>
    </row>
    <row r="74" spans="1:13" ht="25.5" customHeight="1" thickBot="1">
      <c r="A74" s="41" t="e">
        <f>+IF(L74+#REF!&gt;0,1,0)</f>
        <v>#REF!</v>
      </c>
      <c r="B74" s="477" t="s">
        <v>125</v>
      </c>
      <c r="C74" s="478"/>
      <c r="D74" s="478"/>
      <c r="E74" s="478"/>
      <c r="F74" s="478"/>
      <c r="G74" s="478"/>
      <c r="H74" s="478"/>
      <c r="I74" s="478"/>
      <c r="J74" s="478"/>
      <c r="K74" s="478"/>
      <c r="L74" s="479"/>
      <c r="M74" s="286"/>
    </row>
    <row r="75" spans="1:13" ht="19.5" customHeight="1">
      <c r="A75" s="41"/>
      <c r="B75" s="84" t="s">
        <v>93</v>
      </c>
      <c r="C75" s="52"/>
      <c r="D75" s="52"/>
      <c r="E75" s="52"/>
      <c r="F75" s="52"/>
      <c r="G75" s="52"/>
      <c r="H75" s="53"/>
      <c r="I75" s="269">
        <v>1.1</v>
      </c>
      <c r="J75" s="267">
        <f>I75*'Monto de Obra'!$C$2</f>
        <v>396000.00000000006</v>
      </c>
      <c r="K75" s="257"/>
      <c r="L75" s="85">
        <f>(J75*K75)</f>
        <v>0</v>
      </c>
      <c r="M75" s="286"/>
    </row>
    <row r="76" spans="1:13" ht="19.5" customHeight="1">
      <c r="A76" s="41"/>
      <c r="B76" s="69" t="s">
        <v>94</v>
      </c>
      <c r="C76" s="38"/>
      <c r="D76" s="38"/>
      <c r="E76" s="38"/>
      <c r="F76" s="38"/>
      <c r="G76" s="38"/>
      <c r="H76" s="39"/>
      <c r="I76" s="54">
        <v>1.8</v>
      </c>
      <c r="J76" s="55">
        <f>I76*'Monto de Obra'!$C$2</f>
        <v>648000</v>
      </c>
      <c r="K76" s="254"/>
      <c r="L76" s="71">
        <f>(J76*K76)</f>
        <v>0</v>
      </c>
      <c r="M76" s="286"/>
    </row>
    <row r="77" spans="1:13" ht="19.5" customHeight="1">
      <c r="A77" s="41"/>
      <c r="B77" s="115" t="s">
        <v>95</v>
      </c>
      <c r="C77" s="116"/>
      <c r="D77" s="116"/>
      <c r="E77" s="116"/>
      <c r="F77" s="116"/>
      <c r="G77" s="116"/>
      <c r="H77" s="117"/>
      <c r="I77" s="120">
        <v>1.3</v>
      </c>
      <c r="J77" s="119">
        <f>I77*'Monto de Obra'!$C$2</f>
        <v>468000</v>
      </c>
      <c r="K77" s="254"/>
      <c r="L77" s="71">
        <f>(J77*K77)</f>
        <v>0</v>
      </c>
      <c r="M77" s="286"/>
    </row>
    <row r="78" spans="1:13" ht="19.5" customHeight="1" thickBot="1">
      <c r="A78" s="41" t="e">
        <f>+IF(L78+#REF!&gt;0,1,0)</f>
        <v>#REF!</v>
      </c>
      <c r="B78" s="80" t="s">
        <v>96</v>
      </c>
      <c r="C78" s="49"/>
      <c r="D78" s="49"/>
      <c r="E78" s="49"/>
      <c r="F78" s="49"/>
      <c r="G78" s="49"/>
      <c r="H78" s="50"/>
      <c r="I78" s="60">
        <v>1.4</v>
      </c>
      <c r="J78" s="61">
        <f>I78*'Monto de Obra'!$C$2</f>
        <v>503999.99999999994</v>
      </c>
      <c r="K78" s="256"/>
      <c r="L78" s="81">
        <f>(J78*K78)</f>
        <v>0</v>
      </c>
      <c r="M78" s="286"/>
    </row>
    <row r="79" spans="1:13" s="150" customFormat="1" ht="6" customHeight="1" thickBot="1" thickTop="1">
      <c r="A79" s="295" t="e">
        <f>+IF(L79+#REF!&gt;0,1,0)</f>
        <v>#REF!</v>
      </c>
      <c r="B79" s="288"/>
      <c r="C79" s="288"/>
      <c r="D79" s="288"/>
      <c r="E79" s="288"/>
      <c r="F79" s="288"/>
      <c r="G79" s="288"/>
      <c r="H79" s="288"/>
      <c r="I79" s="294"/>
      <c r="J79" s="290"/>
      <c r="K79" s="291"/>
      <c r="L79" s="292"/>
      <c r="M79" s="286"/>
    </row>
    <row r="80" spans="1:13" ht="25.5" customHeight="1" thickBot="1">
      <c r="A80" s="41" t="e">
        <f>+IF(L80+#REF!&gt;0,1,0)</f>
        <v>#REF!</v>
      </c>
      <c r="B80" s="477" t="s">
        <v>126</v>
      </c>
      <c r="C80" s="478"/>
      <c r="D80" s="478"/>
      <c r="E80" s="478"/>
      <c r="F80" s="478"/>
      <c r="G80" s="478"/>
      <c r="H80" s="478"/>
      <c r="I80" s="478"/>
      <c r="J80" s="478"/>
      <c r="K80" s="478"/>
      <c r="L80" s="479"/>
      <c r="M80" s="286"/>
    </row>
    <row r="81" spans="1:13" ht="19.5" customHeight="1">
      <c r="A81" s="42"/>
      <c r="B81" s="84" t="s">
        <v>97</v>
      </c>
      <c r="C81" s="52"/>
      <c r="D81" s="52"/>
      <c r="E81" s="52"/>
      <c r="F81" s="52"/>
      <c r="G81" s="52"/>
      <c r="H81" s="53"/>
      <c r="I81" s="269">
        <v>0.9</v>
      </c>
      <c r="J81" s="267">
        <f>I81*'Monto de Obra'!$C$2</f>
        <v>324000</v>
      </c>
      <c r="K81" s="257"/>
      <c r="L81" s="85">
        <f>(J81*K81)</f>
        <v>0</v>
      </c>
      <c r="M81" s="286"/>
    </row>
    <row r="82" spans="1:13" ht="19.5" customHeight="1">
      <c r="A82" s="42"/>
      <c r="B82" s="69" t="s">
        <v>98</v>
      </c>
      <c r="C82" s="38"/>
      <c r="D82" s="38"/>
      <c r="E82" s="38"/>
      <c r="F82" s="38"/>
      <c r="G82" s="38"/>
      <c r="H82" s="39"/>
      <c r="I82" s="54">
        <v>1.1</v>
      </c>
      <c r="J82" s="55">
        <f>I82*'Monto de Obra'!$C$2</f>
        <v>396000.00000000006</v>
      </c>
      <c r="K82" s="254"/>
      <c r="L82" s="71">
        <f>(J82*K82)</f>
        <v>0</v>
      </c>
      <c r="M82" s="286"/>
    </row>
    <row r="83" spans="1:13" ht="19.5" customHeight="1">
      <c r="A83" s="42"/>
      <c r="B83" s="69" t="s">
        <v>216</v>
      </c>
      <c r="C83" s="38"/>
      <c r="D83" s="38"/>
      <c r="E83" s="38"/>
      <c r="F83" s="38"/>
      <c r="G83" s="38"/>
      <c r="H83" s="39"/>
      <c r="I83" s="54">
        <v>1.3</v>
      </c>
      <c r="J83" s="55">
        <f>I83*'Monto de Obra'!$C$2</f>
        <v>468000</v>
      </c>
      <c r="K83" s="254"/>
      <c r="L83" s="71">
        <f>(J83*K83)</f>
        <v>0</v>
      </c>
      <c r="M83" s="286"/>
    </row>
    <row r="84" spans="1:13" ht="19.5" customHeight="1" thickBot="1">
      <c r="A84" s="42"/>
      <c r="B84" s="80" t="s">
        <v>217</v>
      </c>
      <c r="C84" s="49"/>
      <c r="D84" s="49"/>
      <c r="E84" s="49"/>
      <c r="F84" s="49"/>
      <c r="G84" s="49"/>
      <c r="H84" s="50"/>
      <c r="I84" s="60">
        <v>2.1</v>
      </c>
      <c r="J84" s="61">
        <f>I84*'Monto de Obra'!$C$2</f>
        <v>756000</v>
      </c>
      <c r="K84" s="256"/>
      <c r="L84" s="81">
        <f>(J84*K84)</f>
        <v>0</v>
      </c>
      <c r="M84" s="286"/>
    </row>
    <row r="85" spans="1:13" s="150" customFormat="1" ht="6" customHeight="1" thickBot="1" thickTop="1">
      <c r="A85" s="287"/>
      <c r="B85" s="288"/>
      <c r="C85" s="288"/>
      <c r="D85" s="288"/>
      <c r="E85" s="288"/>
      <c r="F85" s="288"/>
      <c r="G85" s="288"/>
      <c r="H85" s="288"/>
      <c r="I85" s="294"/>
      <c r="J85" s="290"/>
      <c r="K85" s="291"/>
      <c r="L85" s="292"/>
      <c r="M85" s="286"/>
    </row>
    <row r="86" spans="1:13" ht="25.5" customHeight="1" thickBot="1">
      <c r="A86" s="42" t="e">
        <f>+IF(L86+#REF!&gt;0,1,0)</f>
        <v>#REF!</v>
      </c>
      <c r="B86" s="477" t="s">
        <v>127</v>
      </c>
      <c r="C86" s="478"/>
      <c r="D86" s="478"/>
      <c r="E86" s="478"/>
      <c r="F86" s="478"/>
      <c r="G86" s="478"/>
      <c r="H86" s="478"/>
      <c r="I86" s="478"/>
      <c r="J86" s="478"/>
      <c r="K86" s="478"/>
      <c r="L86" s="479"/>
      <c r="M86" s="286"/>
    </row>
    <row r="87" spans="1:13" ht="19.5" customHeight="1">
      <c r="A87" s="36" t="e">
        <f>+IF(L87+#REF!&gt;0,1,0)</f>
        <v>#REF!</v>
      </c>
      <c r="B87" s="84" t="s">
        <v>159</v>
      </c>
      <c r="C87" s="52"/>
      <c r="D87" s="52"/>
      <c r="E87" s="52"/>
      <c r="F87" s="52"/>
      <c r="G87" s="52"/>
      <c r="H87" s="53"/>
      <c r="I87" s="269">
        <v>1</v>
      </c>
      <c r="J87" s="267">
        <f>I87*'Monto de Obra'!$C$2</f>
        <v>360000</v>
      </c>
      <c r="K87" s="257"/>
      <c r="L87" s="85">
        <f aca="true" t="shared" si="7" ref="L87:L95">(J87*K87)</f>
        <v>0</v>
      </c>
      <c r="M87" s="286"/>
    </row>
    <row r="88" spans="1:13" ht="19.5" customHeight="1">
      <c r="A88" s="40"/>
      <c r="B88" s="69" t="s">
        <v>218</v>
      </c>
      <c r="C88" s="38"/>
      <c r="D88" s="38"/>
      <c r="E88" s="38"/>
      <c r="F88" s="38"/>
      <c r="G88" s="38"/>
      <c r="H88" s="39"/>
      <c r="I88" s="54">
        <v>1.2</v>
      </c>
      <c r="J88" s="55">
        <f>I88*'Monto de Obra'!$C$2</f>
        <v>432000</v>
      </c>
      <c r="K88" s="254"/>
      <c r="L88" s="71">
        <f>(J88*K88)</f>
        <v>0</v>
      </c>
      <c r="M88" s="286"/>
    </row>
    <row r="89" spans="1:13" ht="19.5" customHeight="1" thickBot="1">
      <c r="A89" s="41" t="e">
        <f>+IF(L89+#REF!&gt;0,1,0)</f>
        <v>#REF!</v>
      </c>
      <c r="B89" s="80" t="s">
        <v>158</v>
      </c>
      <c r="C89" s="49"/>
      <c r="D89" s="49"/>
      <c r="E89" s="49"/>
      <c r="F89" s="49"/>
      <c r="G89" s="49"/>
      <c r="H89" s="50"/>
      <c r="I89" s="60">
        <v>1.35</v>
      </c>
      <c r="J89" s="61">
        <f>I89*'Monto de Obra'!$C$2</f>
        <v>486000.00000000006</v>
      </c>
      <c r="K89" s="256"/>
      <c r="L89" s="81">
        <f t="shared" si="7"/>
        <v>0</v>
      </c>
      <c r="M89" s="286"/>
    </row>
    <row r="90" spans="1:13" s="150" customFormat="1" ht="6" customHeight="1" thickBot="1" thickTop="1">
      <c r="A90" s="287"/>
      <c r="B90" s="155"/>
      <c r="C90" s="288"/>
      <c r="D90" s="288"/>
      <c r="E90" s="288"/>
      <c r="F90" s="288"/>
      <c r="G90" s="288"/>
      <c r="H90" s="288"/>
      <c r="I90" s="294"/>
      <c r="J90" s="290"/>
      <c r="K90" s="291"/>
      <c r="L90" s="288"/>
      <c r="M90" s="286"/>
    </row>
    <row r="91" spans="1:13" ht="25.5" customHeight="1" thickBot="1">
      <c r="A91" s="43" t="e">
        <f>+IF(L91+#REF!&gt;0,1,0)</f>
        <v>#REF!</v>
      </c>
      <c r="B91" s="477" t="s">
        <v>128</v>
      </c>
      <c r="C91" s="478"/>
      <c r="D91" s="478"/>
      <c r="E91" s="478"/>
      <c r="F91" s="478"/>
      <c r="G91" s="478"/>
      <c r="H91" s="478"/>
      <c r="I91" s="478"/>
      <c r="J91" s="478"/>
      <c r="K91" s="478"/>
      <c r="L91" s="479"/>
      <c r="M91" s="286"/>
    </row>
    <row r="92" spans="1:13" ht="21" customHeight="1">
      <c r="A92" s="36" t="e">
        <f>+IF(L92+#REF!&gt;0,1,0)</f>
        <v>#REF!</v>
      </c>
      <c r="B92" s="84" t="s">
        <v>99</v>
      </c>
      <c r="C92" s="52"/>
      <c r="D92" s="52"/>
      <c r="E92" s="52"/>
      <c r="F92" s="52"/>
      <c r="G92" s="52"/>
      <c r="H92" s="53"/>
      <c r="I92" s="266">
        <v>1.6</v>
      </c>
      <c r="J92" s="267">
        <f>I92*'Monto de Obra'!$C$2</f>
        <v>576000</v>
      </c>
      <c r="K92" s="257"/>
      <c r="L92" s="85">
        <f t="shared" si="7"/>
        <v>0</v>
      </c>
      <c r="M92" s="286"/>
    </row>
    <row r="93" spans="1:13" ht="21" customHeight="1">
      <c r="A93" s="41" t="e">
        <f>+IF(L93+#REF!&gt;0,1,0)</f>
        <v>#REF!</v>
      </c>
      <c r="B93" s="69" t="s">
        <v>102</v>
      </c>
      <c r="C93" s="38"/>
      <c r="D93" s="38"/>
      <c r="E93" s="38"/>
      <c r="F93" s="38"/>
      <c r="G93" s="38"/>
      <c r="H93" s="39"/>
      <c r="I93" s="91">
        <v>1.2</v>
      </c>
      <c r="J93" s="55">
        <f>I93*'Monto de Obra'!$C$2</f>
        <v>432000</v>
      </c>
      <c r="K93" s="254"/>
      <c r="L93" s="73">
        <f t="shared" si="7"/>
        <v>0</v>
      </c>
      <c r="M93" s="286"/>
    </row>
    <row r="94" spans="1:13" ht="21" customHeight="1">
      <c r="A94" s="42"/>
      <c r="B94" s="69" t="s">
        <v>100</v>
      </c>
      <c r="C94" s="38"/>
      <c r="D94" s="38"/>
      <c r="E94" s="38"/>
      <c r="F94" s="38"/>
      <c r="G94" s="38"/>
      <c r="H94" s="39"/>
      <c r="I94" s="91">
        <v>0.55</v>
      </c>
      <c r="J94" s="55">
        <f>I94*'Monto de Obra'!$C$2</f>
        <v>198000.00000000003</v>
      </c>
      <c r="K94" s="254"/>
      <c r="L94" s="71">
        <f>(J94*K94)</f>
        <v>0</v>
      </c>
      <c r="M94" s="286"/>
    </row>
    <row r="95" spans="1:13" ht="21" customHeight="1">
      <c r="A95" s="42"/>
      <c r="B95" s="69" t="s">
        <v>101</v>
      </c>
      <c r="C95" s="38"/>
      <c r="D95" s="38"/>
      <c r="E95" s="38"/>
      <c r="F95" s="38"/>
      <c r="G95" s="38"/>
      <c r="H95" s="39"/>
      <c r="I95" s="91">
        <v>1.5</v>
      </c>
      <c r="J95" s="55">
        <f>I95*'Monto de Obra'!$C$2</f>
        <v>540000</v>
      </c>
      <c r="K95" s="254"/>
      <c r="L95" s="71">
        <f t="shared" si="7"/>
        <v>0</v>
      </c>
      <c r="M95" s="286"/>
    </row>
    <row r="96" spans="1:13" ht="21" customHeight="1" thickBot="1">
      <c r="A96" s="42"/>
      <c r="B96" s="80" t="s">
        <v>103</v>
      </c>
      <c r="C96" s="49"/>
      <c r="D96" s="49"/>
      <c r="E96" s="49"/>
      <c r="F96" s="49"/>
      <c r="G96" s="49"/>
      <c r="H96" s="50"/>
      <c r="I96" s="92">
        <v>0.025</v>
      </c>
      <c r="J96" s="61">
        <f>I96*'Monto de Obra'!$C$2</f>
        <v>9000</v>
      </c>
      <c r="K96" s="256"/>
      <c r="L96" s="81">
        <f>(J96*K96)</f>
        <v>0</v>
      </c>
      <c r="M96" s="286"/>
    </row>
    <row r="97" spans="1:13" s="150" customFormat="1" ht="6" customHeight="1" thickBot="1" thickTop="1">
      <c r="A97" s="287"/>
      <c r="B97" s="288"/>
      <c r="C97" s="288"/>
      <c r="D97" s="288"/>
      <c r="E97" s="288"/>
      <c r="F97" s="288"/>
      <c r="G97" s="288"/>
      <c r="H97" s="288"/>
      <c r="I97" s="293"/>
      <c r="J97" s="290"/>
      <c r="K97" s="291"/>
      <c r="L97" s="292"/>
      <c r="M97" s="286"/>
    </row>
    <row r="98" spans="1:13" ht="25.5" customHeight="1" thickBot="1">
      <c r="A98" s="42"/>
      <c r="B98" s="477" t="s">
        <v>129</v>
      </c>
      <c r="C98" s="478"/>
      <c r="D98" s="478"/>
      <c r="E98" s="478"/>
      <c r="F98" s="478"/>
      <c r="G98" s="478"/>
      <c r="H98" s="478"/>
      <c r="I98" s="478"/>
      <c r="J98" s="478"/>
      <c r="K98" s="478"/>
      <c r="L98" s="479"/>
      <c r="M98" s="286"/>
    </row>
    <row r="99" spans="1:13" ht="21" customHeight="1">
      <c r="A99" s="42"/>
      <c r="B99" s="84" t="s">
        <v>190</v>
      </c>
      <c r="C99" s="52"/>
      <c r="D99" s="52"/>
      <c r="E99" s="52"/>
      <c r="F99" s="52"/>
      <c r="G99" s="52"/>
      <c r="H99" s="53"/>
      <c r="I99" s="266">
        <v>0.8</v>
      </c>
      <c r="J99" s="267">
        <f>I99*'Monto de Obra'!$C$2</f>
        <v>288000</v>
      </c>
      <c r="K99" s="257"/>
      <c r="L99" s="268">
        <f aca="true" t="shared" si="8" ref="L99:L106">(J99*K99)</f>
        <v>0</v>
      </c>
      <c r="M99" s="286"/>
    </row>
    <row r="100" spans="1:13" ht="21" customHeight="1">
      <c r="A100" s="42"/>
      <c r="B100" s="69" t="s">
        <v>191</v>
      </c>
      <c r="C100" s="38"/>
      <c r="D100" s="38"/>
      <c r="E100" s="38"/>
      <c r="F100" s="38"/>
      <c r="G100" s="38"/>
      <c r="H100" s="39"/>
      <c r="I100" s="91">
        <v>1.15</v>
      </c>
      <c r="J100" s="55">
        <f>I100*'Monto de Obra'!$C$2</f>
        <v>413999.99999999994</v>
      </c>
      <c r="K100" s="254"/>
      <c r="L100" s="73">
        <f t="shared" si="8"/>
        <v>0</v>
      </c>
      <c r="M100" s="286"/>
    </row>
    <row r="101" spans="1:13" ht="21" customHeight="1">
      <c r="A101" s="42"/>
      <c r="B101" s="69" t="s">
        <v>104</v>
      </c>
      <c r="C101" s="38"/>
      <c r="D101" s="38"/>
      <c r="E101" s="38"/>
      <c r="F101" s="38"/>
      <c r="G101" s="38"/>
      <c r="H101" s="39"/>
      <c r="I101" s="91">
        <v>1</v>
      </c>
      <c r="J101" s="55">
        <f>I101*'Monto de Obra'!$C$2</f>
        <v>360000</v>
      </c>
      <c r="K101" s="254"/>
      <c r="L101" s="73">
        <f t="shared" si="8"/>
        <v>0</v>
      </c>
      <c r="M101" s="286"/>
    </row>
    <row r="102" spans="1:13" ht="21" customHeight="1">
      <c r="A102" s="42"/>
      <c r="B102" s="115" t="s">
        <v>142</v>
      </c>
      <c r="C102" s="116"/>
      <c r="D102" s="116"/>
      <c r="E102" s="116"/>
      <c r="F102" s="116"/>
      <c r="G102" s="116"/>
      <c r="H102" s="117"/>
      <c r="I102" s="118">
        <v>0.45</v>
      </c>
      <c r="J102" s="119">
        <f>I102*'Monto de Obra'!$C$2</f>
        <v>162000</v>
      </c>
      <c r="K102" s="254"/>
      <c r="L102" s="73">
        <f>(J102*K102)</f>
        <v>0</v>
      </c>
      <c r="M102" s="286"/>
    </row>
    <row r="103" spans="1:13" ht="21" customHeight="1">
      <c r="A103" s="42"/>
      <c r="B103" s="69" t="s">
        <v>105</v>
      </c>
      <c r="C103" s="38"/>
      <c r="D103" s="38"/>
      <c r="E103" s="38"/>
      <c r="F103" s="38"/>
      <c r="G103" s="38"/>
      <c r="H103" s="39"/>
      <c r="I103" s="91">
        <v>0.08</v>
      </c>
      <c r="J103" s="55">
        <f>I103*'Monto de Obra'!$C$2</f>
        <v>28800</v>
      </c>
      <c r="K103" s="254"/>
      <c r="L103" s="73">
        <f t="shared" si="8"/>
        <v>0</v>
      </c>
      <c r="M103" s="286"/>
    </row>
    <row r="104" spans="1:13" ht="21" customHeight="1">
      <c r="A104" s="42"/>
      <c r="B104" s="69" t="s">
        <v>106</v>
      </c>
      <c r="C104" s="38"/>
      <c r="D104" s="38"/>
      <c r="E104" s="38"/>
      <c r="F104" s="38"/>
      <c r="G104" s="38"/>
      <c r="H104" s="39"/>
      <c r="I104" s="91">
        <v>0.1</v>
      </c>
      <c r="J104" s="55">
        <f>I104*'Monto de Obra'!$C$2</f>
        <v>36000</v>
      </c>
      <c r="K104" s="254"/>
      <c r="L104" s="73">
        <f t="shared" si="8"/>
        <v>0</v>
      </c>
      <c r="M104" s="286"/>
    </row>
    <row r="105" spans="1:13" ht="21" customHeight="1">
      <c r="A105" s="42"/>
      <c r="B105" s="69" t="s">
        <v>108</v>
      </c>
      <c r="C105" s="38"/>
      <c r="D105" s="38"/>
      <c r="E105" s="38"/>
      <c r="F105" s="38"/>
      <c r="G105" s="38"/>
      <c r="H105" s="39"/>
      <c r="I105" s="91">
        <v>0.05</v>
      </c>
      <c r="J105" s="55">
        <f>I105*'Monto de Obra'!$C$2</f>
        <v>18000</v>
      </c>
      <c r="K105" s="254"/>
      <c r="L105" s="73">
        <f t="shared" si="8"/>
        <v>0</v>
      </c>
      <c r="M105" s="286"/>
    </row>
    <row r="106" spans="1:13" ht="21" customHeight="1" thickBot="1">
      <c r="A106" s="42"/>
      <c r="B106" s="466" t="s">
        <v>107</v>
      </c>
      <c r="C106" s="467"/>
      <c r="D106" s="467"/>
      <c r="E106" s="467"/>
      <c r="F106" s="467"/>
      <c r="G106" s="49"/>
      <c r="H106" s="50"/>
      <c r="I106" s="93">
        <v>0.12</v>
      </c>
      <c r="J106" s="61">
        <f>I106*'Monto de Obra'!$C$2</f>
        <v>43200</v>
      </c>
      <c r="K106" s="256"/>
      <c r="L106" s="94">
        <f t="shared" si="8"/>
        <v>0</v>
      </c>
      <c r="M106" s="286"/>
    </row>
    <row r="107" spans="1:13" s="150" customFormat="1" ht="6" customHeight="1" thickBot="1" thickTop="1">
      <c r="A107" s="287"/>
      <c r="B107" s="288"/>
      <c r="C107" s="288"/>
      <c r="D107" s="288"/>
      <c r="E107" s="288"/>
      <c r="F107" s="288"/>
      <c r="G107" s="288"/>
      <c r="H107" s="288"/>
      <c r="I107" s="289"/>
      <c r="J107" s="290"/>
      <c r="K107" s="291"/>
      <c r="L107" s="292"/>
      <c r="M107" s="286"/>
    </row>
    <row r="108" spans="1:13" ht="25.5" customHeight="1" thickBot="1">
      <c r="A108" s="42"/>
      <c r="B108" s="477" t="s">
        <v>130</v>
      </c>
      <c r="C108" s="478"/>
      <c r="D108" s="478"/>
      <c r="E108" s="478"/>
      <c r="F108" s="478"/>
      <c r="G108" s="478"/>
      <c r="H108" s="478"/>
      <c r="I108" s="478"/>
      <c r="J108" s="478"/>
      <c r="K108" s="478"/>
      <c r="L108" s="479"/>
      <c r="M108" s="286"/>
    </row>
    <row r="109" spans="1:13" ht="21" customHeight="1" hidden="1">
      <c r="A109" s="42"/>
      <c r="B109" s="84" t="s">
        <v>251</v>
      </c>
      <c r="C109" s="52"/>
      <c r="D109" s="52"/>
      <c r="E109" s="52"/>
      <c r="F109" s="52"/>
      <c r="G109" s="52"/>
      <c r="H109" s="53"/>
      <c r="I109" s="266">
        <v>1.6</v>
      </c>
      <c r="J109" s="267">
        <f>I109*'Monto de Obra'!$C$2</f>
        <v>576000</v>
      </c>
      <c r="K109" s="257"/>
      <c r="L109" s="268">
        <f>(J109*K109)</f>
        <v>0</v>
      </c>
      <c r="M109" s="286"/>
    </row>
    <row r="110" spans="1:13" ht="21" customHeight="1">
      <c r="A110" s="42"/>
      <c r="B110" s="84" t="s">
        <v>112</v>
      </c>
      <c r="C110" s="52"/>
      <c r="D110" s="52"/>
      <c r="E110" s="52"/>
      <c r="F110" s="52"/>
      <c r="G110" s="52"/>
      <c r="H110" s="53"/>
      <c r="I110" s="266">
        <v>1.2</v>
      </c>
      <c r="J110" s="267">
        <f>I110*'Monto de Obra'!$C$2</f>
        <v>432000</v>
      </c>
      <c r="K110" s="257"/>
      <c r="L110" s="268">
        <f>(J110*K110)</f>
        <v>0</v>
      </c>
      <c r="M110" s="286"/>
    </row>
    <row r="111" spans="1:13" ht="21" customHeight="1" thickBot="1">
      <c r="A111" s="42"/>
      <c r="B111" s="80" t="s">
        <v>113</v>
      </c>
      <c r="C111" s="49"/>
      <c r="D111" s="49"/>
      <c r="E111" s="49"/>
      <c r="F111" s="49"/>
      <c r="G111" s="49"/>
      <c r="H111" s="50"/>
      <c r="I111" s="93">
        <v>0.6</v>
      </c>
      <c r="J111" s="61">
        <f>I111*'Monto de Obra'!$C$2</f>
        <v>216000</v>
      </c>
      <c r="K111" s="256"/>
      <c r="L111" s="94">
        <f>(J111*K111)</f>
        <v>0</v>
      </c>
      <c r="M111" s="286"/>
    </row>
    <row r="112" spans="1:13" s="150" customFormat="1" ht="6" customHeight="1" thickBot="1" thickTop="1">
      <c r="A112" s="287"/>
      <c r="B112" s="288"/>
      <c r="C112" s="288"/>
      <c r="D112" s="288"/>
      <c r="E112" s="288"/>
      <c r="F112" s="288"/>
      <c r="G112" s="288"/>
      <c r="H112" s="288"/>
      <c r="I112" s="289"/>
      <c r="J112" s="290"/>
      <c r="K112" s="291"/>
      <c r="L112" s="292"/>
      <c r="M112" s="286"/>
    </row>
    <row r="113" spans="1:13" ht="25.5" customHeight="1" thickBot="1">
      <c r="A113" s="42"/>
      <c r="B113" s="477" t="s">
        <v>131</v>
      </c>
      <c r="C113" s="478"/>
      <c r="D113" s="478"/>
      <c r="E113" s="478"/>
      <c r="F113" s="478"/>
      <c r="G113" s="478"/>
      <c r="H113" s="478"/>
      <c r="I113" s="478"/>
      <c r="J113" s="478"/>
      <c r="K113" s="478"/>
      <c r="L113" s="479"/>
      <c r="M113" s="286"/>
    </row>
    <row r="114" spans="1:13" ht="21" customHeight="1">
      <c r="A114" s="42"/>
      <c r="B114" s="84" t="s">
        <v>117</v>
      </c>
      <c r="C114" s="52"/>
      <c r="D114" s="52"/>
      <c r="E114" s="52"/>
      <c r="F114" s="52"/>
      <c r="G114" s="52"/>
      <c r="H114" s="53"/>
      <c r="I114" s="263">
        <v>0.55</v>
      </c>
      <c r="J114" s="264">
        <f>I114*$C$2</f>
        <v>198000.00000000003</v>
      </c>
      <c r="K114" s="257"/>
      <c r="L114" s="265">
        <f>(J114*K114)</f>
        <v>0</v>
      </c>
      <c r="M114" s="286"/>
    </row>
    <row r="115" spans="1:13" ht="21" customHeight="1">
      <c r="A115" s="42"/>
      <c r="B115" s="115" t="s">
        <v>114</v>
      </c>
      <c r="C115" s="116"/>
      <c r="D115" s="116"/>
      <c r="E115" s="116"/>
      <c r="F115" s="116"/>
      <c r="G115" s="116"/>
      <c r="H115" s="117"/>
      <c r="I115" s="118">
        <v>0.4</v>
      </c>
      <c r="J115" s="119">
        <f>I115*'Monto de Obra'!$C$2</f>
        <v>144000</v>
      </c>
      <c r="K115" s="254"/>
      <c r="L115" s="73">
        <f>(J115*K115)</f>
        <v>0</v>
      </c>
      <c r="M115" s="286"/>
    </row>
    <row r="116" spans="1:13" ht="21" customHeight="1">
      <c r="A116" s="42"/>
      <c r="B116" s="115" t="s">
        <v>115</v>
      </c>
      <c r="C116" s="116"/>
      <c r="D116" s="116"/>
      <c r="E116" s="116"/>
      <c r="F116" s="116"/>
      <c r="G116" s="116"/>
      <c r="H116" s="117"/>
      <c r="I116" s="118">
        <v>0.35</v>
      </c>
      <c r="J116" s="119">
        <f>I116*'Monto de Obra'!$C$2</f>
        <v>125999.99999999999</v>
      </c>
      <c r="K116" s="254"/>
      <c r="L116" s="71">
        <f>(J116*K116)</f>
        <v>0</v>
      </c>
      <c r="M116" s="286"/>
    </row>
    <row r="117" spans="1:13" ht="21" customHeight="1" thickBot="1">
      <c r="A117" s="42"/>
      <c r="B117" s="80" t="s">
        <v>116</v>
      </c>
      <c r="C117" s="49"/>
      <c r="D117" s="49"/>
      <c r="E117" s="49"/>
      <c r="F117" s="49"/>
      <c r="G117" s="49"/>
      <c r="H117" s="50"/>
      <c r="I117" s="93">
        <v>0.09</v>
      </c>
      <c r="J117" s="61">
        <f>I117*'Monto de Obra'!$C$2</f>
        <v>32400</v>
      </c>
      <c r="K117" s="256"/>
      <c r="L117" s="81">
        <f>(J117*K117)</f>
        <v>0</v>
      </c>
      <c r="M117" s="286"/>
    </row>
    <row r="118" spans="1:13" s="150" customFormat="1" ht="6" customHeight="1" thickBot="1" thickTop="1">
      <c r="A118" s="287"/>
      <c r="B118" s="288"/>
      <c r="C118" s="288"/>
      <c r="D118" s="288"/>
      <c r="E118" s="288"/>
      <c r="F118" s="288"/>
      <c r="G118" s="288"/>
      <c r="H118" s="288"/>
      <c r="I118" s="289"/>
      <c r="J118" s="290"/>
      <c r="K118" s="291"/>
      <c r="L118" s="292"/>
      <c r="M118" s="286"/>
    </row>
    <row r="119" spans="1:13" ht="25.5" customHeight="1" thickBot="1">
      <c r="A119" s="42"/>
      <c r="B119" s="477" t="s">
        <v>132</v>
      </c>
      <c r="C119" s="478"/>
      <c r="D119" s="478"/>
      <c r="E119" s="478"/>
      <c r="F119" s="478"/>
      <c r="G119" s="478"/>
      <c r="H119" s="478"/>
      <c r="I119" s="478"/>
      <c r="J119" s="478"/>
      <c r="K119" s="478"/>
      <c r="L119" s="479"/>
      <c r="M119" s="286"/>
    </row>
    <row r="120" spans="1:13" ht="48.75" customHeight="1">
      <c r="A120" s="42"/>
      <c r="B120" s="468" t="s">
        <v>195</v>
      </c>
      <c r="C120" s="469"/>
      <c r="D120" s="469"/>
      <c r="E120" s="469"/>
      <c r="F120" s="469"/>
      <c r="G120" s="469"/>
      <c r="H120" s="470"/>
      <c r="I120" s="145">
        <v>0.7</v>
      </c>
      <c r="J120" s="134">
        <f>I120*$C$2</f>
        <v>251999.99999999997</v>
      </c>
      <c r="K120" s="259"/>
      <c r="L120" s="135">
        <f>(J120*K120)</f>
        <v>0</v>
      </c>
      <c r="M120" s="286"/>
    </row>
    <row r="121" spans="1:13" ht="21" customHeight="1">
      <c r="A121" s="42"/>
      <c r="B121" s="126" t="s">
        <v>118</v>
      </c>
      <c r="C121" s="112"/>
      <c r="D121" s="112"/>
      <c r="E121" s="112"/>
      <c r="F121" s="112"/>
      <c r="G121" s="112"/>
      <c r="H121" s="113"/>
      <c r="I121" s="146">
        <v>1</v>
      </c>
      <c r="J121" s="114">
        <f aca="true" t="shared" si="9" ref="J121:J127">I121*$C$2</f>
        <v>360000</v>
      </c>
      <c r="K121" s="257"/>
      <c r="L121" s="136">
        <f aca="true" t="shared" si="10" ref="L121:L127">(J121*K121)</f>
        <v>0</v>
      </c>
      <c r="M121" s="286"/>
    </row>
    <row r="122" spans="1:13" ht="48.75" customHeight="1">
      <c r="A122" s="42"/>
      <c r="B122" s="471" t="s">
        <v>194</v>
      </c>
      <c r="C122" s="472"/>
      <c r="D122" s="472"/>
      <c r="E122" s="472"/>
      <c r="F122" s="472"/>
      <c r="G122" s="472"/>
      <c r="H122" s="473"/>
      <c r="I122" s="147">
        <v>1.25</v>
      </c>
      <c r="J122" s="57">
        <f t="shared" si="9"/>
        <v>450000</v>
      </c>
      <c r="K122" s="254"/>
      <c r="L122" s="137">
        <f t="shared" si="10"/>
        <v>0</v>
      </c>
      <c r="M122" s="286"/>
    </row>
    <row r="123" spans="1:13" ht="21" customHeight="1">
      <c r="A123" s="42"/>
      <c r="B123" s="127" t="s">
        <v>119</v>
      </c>
      <c r="C123" s="38"/>
      <c r="D123" s="38"/>
      <c r="E123" s="38"/>
      <c r="F123" s="38"/>
      <c r="G123" s="38"/>
      <c r="H123" s="107"/>
      <c r="I123" s="147">
        <v>0.08</v>
      </c>
      <c r="J123" s="57">
        <f t="shared" si="9"/>
        <v>28800</v>
      </c>
      <c r="K123" s="254"/>
      <c r="L123" s="137">
        <f t="shared" si="10"/>
        <v>0</v>
      </c>
      <c r="M123" s="286"/>
    </row>
    <row r="124" spans="1:13" ht="21" customHeight="1">
      <c r="A124" s="42"/>
      <c r="B124" s="127" t="s">
        <v>185</v>
      </c>
      <c r="C124" s="38"/>
      <c r="D124" s="38"/>
      <c r="E124" s="38"/>
      <c r="F124" s="38"/>
      <c r="G124" s="38"/>
      <c r="H124" s="107"/>
      <c r="I124" s="147">
        <v>0.05</v>
      </c>
      <c r="J124" s="57">
        <f t="shared" si="9"/>
        <v>18000</v>
      </c>
      <c r="K124" s="254"/>
      <c r="L124" s="137">
        <f t="shared" si="10"/>
        <v>0</v>
      </c>
      <c r="M124" s="286"/>
    </row>
    <row r="125" spans="1:13" ht="21" customHeight="1">
      <c r="A125" s="42"/>
      <c r="B125" s="127" t="s">
        <v>120</v>
      </c>
      <c r="C125" s="38"/>
      <c r="D125" s="38"/>
      <c r="E125" s="38"/>
      <c r="F125" s="38"/>
      <c r="G125" s="38"/>
      <c r="H125" s="107"/>
      <c r="I125" s="147">
        <v>0.15</v>
      </c>
      <c r="J125" s="57">
        <f t="shared" si="9"/>
        <v>54000</v>
      </c>
      <c r="K125" s="254"/>
      <c r="L125" s="137">
        <f t="shared" si="10"/>
        <v>0</v>
      </c>
      <c r="M125" s="286"/>
    </row>
    <row r="126" spans="1:13" ht="21" customHeight="1">
      <c r="A126" s="42"/>
      <c r="B126" s="138" t="s">
        <v>186</v>
      </c>
      <c r="C126" s="108"/>
      <c r="D126" s="108"/>
      <c r="E126" s="108"/>
      <c r="F126" s="108"/>
      <c r="G126" s="108"/>
      <c r="H126" s="109"/>
      <c r="I126" s="148">
        <v>0.13</v>
      </c>
      <c r="J126" s="110">
        <f t="shared" si="9"/>
        <v>46800</v>
      </c>
      <c r="K126" s="260"/>
      <c r="L126" s="139">
        <f t="shared" si="10"/>
        <v>0</v>
      </c>
      <c r="M126" s="286"/>
    </row>
    <row r="127" spans="1:13" ht="21" customHeight="1" thickBot="1">
      <c r="A127" s="43" t="e">
        <f>+IF(L127+#REF!&gt;0,1,0)</f>
        <v>#REF!</v>
      </c>
      <c r="B127" s="140" t="s">
        <v>187</v>
      </c>
      <c r="C127" s="141"/>
      <c r="D127" s="141"/>
      <c r="E127" s="141"/>
      <c r="F127" s="141"/>
      <c r="G127" s="141"/>
      <c r="H127" s="142"/>
      <c r="I127" s="149">
        <v>0.3</v>
      </c>
      <c r="J127" s="143">
        <f t="shared" si="9"/>
        <v>108000</v>
      </c>
      <c r="K127" s="261"/>
      <c r="L127" s="144">
        <f t="shared" si="10"/>
        <v>0</v>
      </c>
      <c r="M127" s="286"/>
    </row>
    <row r="128" spans="1:13" s="150" customFormat="1" ht="10.5" customHeight="1" thickBot="1">
      <c r="A128" s="287"/>
      <c r="B128" s="288"/>
      <c r="C128" s="288"/>
      <c r="D128" s="288"/>
      <c r="E128" s="288"/>
      <c r="F128" s="288"/>
      <c r="G128" s="288"/>
      <c r="H128" s="288"/>
      <c r="I128" s="306"/>
      <c r="J128" s="307"/>
      <c r="K128" s="291"/>
      <c r="L128" s="316"/>
      <c r="M128" s="286"/>
    </row>
    <row r="129" spans="1:13" ht="24.75" customHeight="1" thickBot="1">
      <c r="A129" s="42"/>
      <c r="B129" s="477" t="s">
        <v>219</v>
      </c>
      <c r="C129" s="478"/>
      <c r="D129" s="478"/>
      <c r="E129" s="478"/>
      <c r="F129" s="478"/>
      <c r="G129" s="478"/>
      <c r="H129" s="478"/>
      <c r="I129" s="478"/>
      <c r="J129" s="478"/>
      <c r="K129" s="478"/>
      <c r="L129" s="479"/>
      <c r="M129" s="286"/>
    </row>
    <row r="130" spans="1:13" ht="39.75" customHeight="1" thickBot="1">
      <c r="A130" s="43" t="e">
        <f>+IF(L126+#REF!&gt;0,1,0)</f>
        <v>#REF!</v>
      </c>
      <c r="B130" s="488" t="s">
        <v>220</v>
      </c>
      <c r="C130" s="489"/>
      <c r="D130" s="489"/>
      <c r="E130" s="489"/>
      <c r="F130" s="489"/>
      <c r="G130" s="489"/>
      <c r="H130" s="489"/>
      <c r="I130" s="489"/>
      <c r="J130" s="489"/>
      <c r="K130" s="490"/>
      <c r="L130" s="323">
        <f>(J130*K130)</f>
        <v>0</v>
      </c>
      <c r="M130" s="286"/>
    </row>
    <row r="131" spans="2:12" ht="40.5" customHeight="1" thickBot="1">
      <c r="B131" s="474" t="s">
        <v>24</v>
      </c>
      <c r="C131" s="475"/>
      <c r="D131" s="475"/>
      <c r="E131" s="475"/>
      <c r="F131" s="475"/>
      <c r="G131" s="475"/>
      <c r="H131" s="475"/>
      <c r="I131" s="475"/>
      <c r="J131" s="475"/>
      <c r="K131" s="476"/>
      <c r="L131" s="262">
        <f>SUM(L7:L127)</f>
        <v>0</v>
      </c>
    </row>
    <row r="132" spans="2:8" s="150" customFormat="1" ht="15">
      <c r="B132" s="465"/>
      <c r="C132" s="465"/>
      <c r="D132" s="465"/>
      <c r="E132" s="465"/>
      <c r="F132" s="465"/>
      <c r="G132" s="465"/>
      <c r="H132" s="465"/>
    </row>
    <row r="133" spans="2:8" s="150" customFormat="1" ht="15">
      <c r="B133" s="465"/>
      <c r="C133" s="465"/>
      <c r="D133" s="465"/>
      <c r="E133" s="465"/>
      <c r="F133" s="465"/>
      <c r="G133" s="465"/>
      <c r="H133" s="465"/>
    </row>
    <row r="134" s="150" customFormat="1" ht="15"/>
    <row r="135" s="150" customFormat="1" ht="15"/>
    <row r="136" s="150" customFormat="1" ht="15"/>
    <row r="137" s="150" customFormat="1" ht="15"/>
    <row r="138" s="150" customFormat="1" ht="15"/>
    <row r="139" s="150" customFormat="1" ht="15"/>
    <row r="140" s="150" customFormat="1" ht="15"/>
    <row r="141" s="150" customFormat="1" ht="15"/>
    <row r="142" s="150" customFormat="1" ht="15"/>
    <row r="143" s="150" customFormat="1" ht="15"/>
    <row r="144" s="150" customFormat="1" ht="15"/>
    <row r="145" s="150" customFormat="1" ht="15"/>
    <row r="146" s="150" customFormat="1" ht="15"/>
  </sheetData>
  <sheetProtection formatCells="0" formatColumns="0" formatRows="0" selectLockedCells="1"/>
  <mergeCells count="27">
    <mergeCell ref="B55:L55"/>
    <mergeCell ref="B45:L45"/>
    <mergeCell ref="B32:L32"/>
    <mergeCell ref="B22:L22"/>
    <mergeCell ref="B98:L98"/>
    <mergeCell ref="B91:L91"/>
    <mergeCell ref="B86:L86"/>
    <mergeCell ref="B80:L80"/>
    <mergeCell ref="B74:L74"/>
    <mergeCell ref="B62:L62"/>
    <mergeCell ref="K1:L2"/>
    <mergeCell ref="B3:H3"/>
    <mergeCell ref="B30:H30"/>
    <mergeCell ref="B119:L119"/>
    <mergeCell ref="B130:K130"/>
    <mergeCell ref="B129:L129"/>
    <mergeCell ref="B20:H20"/>
    <mergeCell ref="B16:L16"/>
    <mergeCell ref="B5:L5"/>
    <mergeCell ref="B113:L113"/>
    <mergeCell ref="B133:H133"/>
    <mergeCell ref="B132:H132"/>
    <mergeCell ref="B106:F106"/>
    <mergeCell ref="B120:H120"/>
    <mergeCell ref="B122:H122"/>
    <mergeCell ref="B131:K131"/>
    <mergeCell ref="B108:L108"/>
  </mergeCells>
  <printOptions/>
  <pageMargins left="0.8" right="0.03937007874015748" top="0.42" bottom="0.2362204724409449" header="0.31496062992125984" footer="0.31496062992125984"/>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Q87"/>
  <sheetViews>
    <sheetView tabSelected="1" zoomScalePageLayoutView="0" workbookViewId="0" topLeftCell="A1">
      <pane ySplit="1" topLeftCell="A2" activePane="bottomLeft" state="frozen"/>
      <selection pane="topLeft" activeCell="A1" sqref="A1"/>
      <selection pane="bottomLeft" activeCell="F55" sqref="F55"/>
    </sheetView>
  </sheetViews>
  <sheetFormatPr defaultColWidth="11.421875" defaultRowHeight="15"/>
  <cols>
    <col min="1" max="1" width="13.57421875" style="158" customWidth="1"/>
    <col min="2" max="2" width="15.140625" style="158" customWidth="1"/>
    <col min="3" max="3" width="19.421875" style="158" customWidth="1"/>
    <col min="4" max="4" width="18.8515625" style="158" customWidth="1"/>
    <col min="5" max="5" width="11.00390625" style="158" customWidth="1"/>
    <col min="6" max="6" width="15.00390625" style="158" customWidth="1"/>
    <col min="7" max="7" width="29.421875" style="158" customWidth="1"/>
    <col min="8" max="8" width="14.8515625" style="158" customWidth="1"/>
    <col min="9" max="9" width="4.7109375" style="158" customWidth="1"/>
    <col min="10" max="10" width="11.421875" style="158" customWidth="1"/>
    <col min="11" max="11" width="0" style="158" hidden="1" customWidth="1"/>
    <col min="12" max="12" width="23.7109375" style="158" customWidth="1"/>
    <col min="13" max="13" width="19.57421875" style="158" bestFit="1" customWidth="1"/>
    <col min="14" max="16" width="11.421875" style="158" customWidth="1"/>
    <col min="17" max="17" width="14.28125" style="158" bestFit="1" customWidth="1"/>
    <col min="18" max="27" width="11.421875" style="157" customWidth="1"/>
    <col min="28" max="16384" width="11.421875" style="158" customWidth="1"/>
  </cols>
  <sheetData>
    <row r="1" spans="1:17" ht="62.25" customHeight="1" thickBot="1">
      <c r="A1" s="601" t="s">
        <v>25</v>
      </c>
      <c r="B1" s="602"/>
      <c r="C1" s="603"/>
      <c r="D1" s="608">
        <f>'Monto de Obra'!L131</f>
        <v>0</v>
      </c>
      <c r="E1" s="609"/>
      <c r="F1" s="609"/>
      <c r="G1" s="609"/>
      <c r="H1" s="610"/>
      <c r="I1" s="156"/>
      <c r="J1" s="597" t="s">
        <v>211</v>
      </c>
      <c r="K1" s="598"/>
      <c r="L1" s="598"/>
      <c r="M1" s="598"/>
      <c r="N1" s="598"/>
      <c r="O1" s="598"/>
      <c r="P1" s="598"/>
      <c r="Q1" s="599"/>
    </row>
    <row r="2" spans="1:15" s="157" customFormat="1" ht="36" customHeight="1" thickBot="1">
      <c r="A2" s="159"/>
      <c r="B2" s="160"/>
      <c r="C2" s="161"/>
      <c r="D2" s="160"/>
      <c r="E2" s="160"/>
      <c r="F2" s="160"/>
      <c r="G2" s="160"/>
      <c r="H2" s="160"/>
      <c r="I2" s="156"/>
      <c r="J2" s="156"/>
      <c r="K2" s="156"/>
      <c r="L2" s="156"/>
      <c r="M2" s="156"/>
      <c r="N2" s="156"/>
      <c r="O2" s="156"/>
    </row>
    <row r="3" spans="1:17" ht="30.75" customHeight="1" thickBot="1">
      <c r="A3" s="524" t="s">
        <v>177</v>
      </c>
      <c r="B3" s="525"/>
      <c r="C3" s="525"/>
      <c r="D3" s="525"/>
      <c r="E3" s="525"/>
      <c r="F3" s="525"/>
      <c r="G3" s="525"/>
      <c r="H3" s="526"/>
      <c r="I3" s="156"/>
      <c r="J3" s="547" t="s">
        <v>203</v>
      </c>
      <c r="K3" s="548"/>
      <c r="L3" s="548"/>
      <c r="M3" s="548"/>
      <c r="N3" s="548"/>
      <c r="O3" s="548"/>
      <c r="P3" s="548"/>
      <c r="Q3" s="549"/>
    </row>
    <row r="4" spans="1:17" ht="48" customHeight="1" thickBot="1">
      <c r="A4" s="527" t="s">
        <v>17</v>
      </c>
      <c r="B4" s="528"/>
      <c r="C4" s="528"/>
      <c r="D4" s="529"/>
      <c r="E4" s="389" t="s">
        <v>58</v>
      </c>
      <c r="F4" s="162"/>
      <c r="G4" s="163" t="s">
        <v>7</v>
      </c>
      <c r="H4" s="164" t="s">
        <v>8</v>
      </c>
      <c r="I4" s="156"/>
      <c r="J4" s="550"/>
      <c r="K4" s="551"/>
      <c r="L4" s="551"/>
      <c r="M4" s="551"/>
      <c r="N4" s="551"/>
      <c r="O4" s="551"/>
      <c r="P4" s="551"/>
      <c r="Q4" s="552"/>
    </row>
    <row r="5" spans="1:17" ht="15.75" thickTop="1">
      <c r="A5" s="390" t="s">
        <v>21</v>
      </c>
      <c r="B5" s="391"/>
      <c r="C5" s="392"/>
      <c r="D5" s="428">
        <v>6583086.393001656</v>
      </c>
      <c r="E5" s="423">
        <v>0.012</v>
      </c>
      <c r="F5" s="404">
        <f>D5*E5</f>
        <v>78997.03671601988</v>
      </c>
      <c r="G5" s="401">
        <f>C5*E5</f>
        <v>0</v>
      </c>
      <c r="H5" s="233">
        <f aca="true" t="shared" si="0" ref="H5:H10">G5*5%</f>
        <v>0</v>
      </c>
      <c r="I5" s="156"/>
      <c r="J5" s="555" t="s">
        <v>206</v>
      </c>
      <c r="K5" s="556"/>
      <c r="L5" s="556"/>
      <c r="M5" s="556"/>
      <c r="N5" s="556"/>
      <c r="O5" s="556"/>
      <c r="P5" s="556"/>
      <c r="Q5" s="557"/>
    </row>
    <row r="6" spans="1:17" ht="15" customHeight="1">
      <c r="A6" s="168" t="s">
        <v>22</v>
      </c>
      <c r="B6" s="169">
        <f>+D5+1</f>
        <v>6583087.393001656</v>
      </c>
      <c r="C6" s="170"/>
      <c r="D6" s="428">
        <v>16551760.07383274</v>
      </c>
      <c r="E6" s="424">
        <v>0.0095</v>
      </c>
      <c r="F6" s="404">
        <f>(D6-B6)*E6+F5</f>
        <v>173699.42718391516</v>
      </c>
      <c r="G6" s="402">
        <f>(C6-B6)*E6+F5</f>
        <v>16457.706482504153</v>
      </c>
      <c r="H6" s="234">
        <f t="shared" si="0"/>
        <v>822.8853241252077</v>
      </c>
      <c r="I6" s="156"/>
      <c r="J6" s="558"/>
      <c r="K6" s="559"/>
      <c r="L6" s="559"/>
      <c r="M6" s="559"/>
      <c r="N6" s="559"/>
      <c r="O6" s="559"/>
      <c r="P6" s="559"/>
      <c r="Q6" s="560"/>
    </row>
    <row r="7" spans="1:17" ht="15">
      <c r="A7" s="168" t="s">
        <v>22</v>
      </c>
      <c r="B7" s="169">
        <f>+D6+1</f>
        <v>16551761.07383274</v>
      </c>
      <c r="C7" s="170"/>
      <c r="D7" s="428">
        <v>50783809.317441344</v>
      </c>
      <c r="E7" s="423">
        <v>0.008</v>
      </c>
      <c r="F7" s="404">
        <f>(D7-B7)*E7+F6</f>
        <v>447555.81313278404</v>
      </c>
      <c r="G7" s="402">
        <f>((C7-B7)*E7)+F6</f>
        <v>41285.338593253255</v>
      </c>
      <c r="H7" s="234">
        <f t="shared" si="0"/>
        <v>2064.2669296626627</v>
      </c>
      <c r="I7" s="156"/>
      <c r="J7" s="558"/>
      <c r="K7" s="559"/>
      <c r="L7" s="559"/>
      <c r="M7" s="559"/>
      <c r="N7" s="559"/>
      <c r="O7" s="559"/>
      <c r="P7" s="559"/>
      <c r="Q7" s="560"/>
    </row>
    <row r="8" spans="1:17" ht="15">
      <c r="A8" s="168" t="s">
        <v>22</v>
      </c>
      <c r="B8" s="169">
        <f>+D7+1</f>
        <v>50783810.317441344</v>
      </c>
      <c r="C8" s="170"/>
      <c r="D8" s="428">
        <v>159874955.25861165</v>
      </c>
      <c r="E8" s="423">
        <v>0.006</v>
      </c>
      <c r="F8" s="404">
        <f>(D8-B8)*E8+F7</f>
        <v>1102102.682779806</v>
      </c>
      <c r="G8" s="402">
        <f>(C8-B8)*E8+F7</f>
        <v>142852.95122813596</v>
      </c>
      <c r="H8" s="234">
        <f t="shared" si="0"/>
        <v>7142.647561406799</v>
      </c>
      <c r="I8" s="156"/>
      <c r="J8" s="558"/>
      <c r="K8" s="559"/>
      <c r="L8" s="559"/>
      <c r="M8" s="559"/>
      <c r="N8" s="559"/>
      <c r="O8" s="559"/>
      <c r="P8" s="559"/>
      <c r="Q8" s="560"/>
    </row>
    <row r="9" spans="1:17" ht="15">
      <c r="A9" s="168" t="s">
        <v>22</v>
      </c>
      <c r="B9" s="169">
        <f>+D8+1</f>
        <v>159874956.25861165</v>
      </c>
      <c r="C9" s="170"/>
      <c r="D9" s="428">
        <v>823826240.038493</v>
      </c>
      <c r="E9" s="423">
        <v>0.005</v>
      </c>
      <c r="F9" s="404">
        <f>(D9-B9)*E9+F8</f>
        <v>4421859.101679212</v>
      </c>
      <c r="G9" s="402">
        <f>(C9-B9)*E9+F8</f>
        <v>302727.90148674767</v>
      </c>
      <c r="H9" s="234">
        <f t="shared" si="0"/>
        <v>15136.395074337384</v>
      </c>
      <c r="I9" s="156"/>
      <c r="J9" s="558"/>
      <c r="K9" s="559"/>
      <c r="L9" s="559"/>
      <c r="M9" s="559"/>
      <c r="N9" s="559"/>
      <c r="O9" s="559"/>
      <c r="P9" s="559"/>
      <c r="Q9" s="560"/>
    </row>
    <row r="10" spans="1:17" ht="15.75" thickBot="1">
      <c r="A10" s="173" t="s">
        <v>23</v>
      </c>
      <c r="B10" s="169">
        <f>+D9+1</f>
        <v>823826241.038493</v>
      </c>
      <c r="C10" s="174"/>
      <c r="D10" s="169"/>
      <c r="E10" s="425">
        <v>0.004</v>
      </c>
      <c r="F10" s="403"/>
      <c r="G10" s="402">
        <f>(C10-B10)*E10+F9</f>
        <v>1126554.1375252404</v>
      </c>
      <c r="H10" s="235">
        <f t="shared" si="0"/>
        <v>56327.706876262026</v>
      </c>
      <c r="I10" s="156"/>
      <c r="J10" s="561"/>
      <c r="K10" s="562"/>
      <c r="L10" s="562"/>
      <c r="M10" s="562"/>
      <c r="N10" s="562"/>
      <c r="O10" s="562"/>
      <c r="P10" s="562"/>
      <c r="Q10" s="563"/>
    </row>
    <row r="11" spans="1:15" s="157" customFormat="1" ht="36" customHeight="1" thickBot="1" thickTop="1">
      <c r="A11" s="530"/>
      <c r="B11" s="530"/>
      <c r="C11" s="530"/>
      <c r="D11" s="531"/>
      <c r="E11" s="530"/>
      <c r="F11" s="531"/>
      <c r="G11" s="530"/>
      <c r="H11" s="530"/>
      <c r="I11" s="156"/>
      <c r="J11" s="156"/>
      <c r="K11" s="156"/>
      <c r="L11" s="156"/>
      <c r="M11" s="156"/>
      <c r="N11" s="156"/>
      <c r="O11" s="156"/>
    </row>
    <row r="12" spans="1:17" ht="30.75" customHeight="1" thickBot="1">
      <c r="A12" s="532" t="s">
        <v>15</v>
      </c>
      <c r="B12" s="533"/>
      <c r="C12" s="533"/>
      <c r="D12" s="533"/>
      <c r="E12" s="533"/>
      <c r="F12" s="533"/>
      <c r="G12" s="533"/>
      <c r="H12" s="534"/>
      <c r="I12" s="156"/>
      <c r="J12" s="547" t="s">
        <v>204</v>
      </c>
      <c r="K12" s="548"/>
      <c r="L12" s="548"/>
      <c r="M12" s="548"/>
      <c r="N12" s="548"/>
      <c r="O12" s="548"/>
      <c r="P12" s="548"/>
      <c r="Q12" s="549"/>
    </row>
    <row r="13" spans="1:17" ht="48" customHeight="1" thickBot="1">
      <c r="A13" s="535" t="s">
        <v>16</v>
      </c>
      <c r="B13" s="536"/>
      <c r="C13" s="536"/>
      <c r="D13" s="537"/>
      <c r="E13" s="176" t="s">
        <v>58</v>
      </c>
      <c r="F13" s="386"/>
      <c r="G13" s="177" t="s">
        <v>7</v>
      </c>
      <c r="H13" s="178" t="s">
        <v>8</v>
      </c>
      <c r="I13" s="156"/>
      <c r="J13" s="550"/>
      <c r="K13" s="551"/>
      <c r="L13" s="551"/>
      <c r="M13" s="551"/>
      <c r="N13" s="551"/>
      <c r="O13" s="551"/>
      <c r="P13" s="551"/>
      <c r="Q13" s="552"/>
    </row>
    <row r="14" spans="1:17" ht="15.75" customHeight="1" thickTop="1">
      <c r="A14" s="165" t="s">
        <v>9</v>
      </c>
      <c r="B14" s="179"/>
      <c r="C14" s="166"/>
      <c r="D14" s="169">
        <v>6583086.393001656</v>
      </c>
      <c r="E14" s="426">
        <v>0.009</v>
      </c>
      <c r="F14" s="404">
        <f>E14*D14</f>
        <v>59247.7775370149</v>
      </c>
      <c r="G14" s="167">
        <f>C14*E14</f>
        <v>0</v>
      </c>
      <c r="H14" s="236">
        <f aca="true" t="shared" si="1" ref="H14:H19">G14*5%</f>
        <v>0</v>
      </c>
      <c r="I14" s="156"/>
      <c r="J14" s="555" t="s">
        <v>205</v>
      </c>
      <c r="K14" s="556"/>
      <c r="L14" s="556"/>
      <c r="M14" s="556"/>
      <c r="N14" s="556"/>
      <c r="O14" s="556"/>
      <c r="P14" s="556"/>
      <c r="Q14" s="557"/>
    </row>
    <row r="15" spans="1:17" ht="15" customHeight="1">
      <c r="A15" s="168" t="s">
        <v>10</v>
      </c>
      <c r="B15" s="180">
        <f>+D14+1</f>
        <v>6583087.393001656</v>
      </c>
      <c r="C15" s="170"/>
      <c r="D15" s="169">
        <v>16551760.07383274</v>
      </c>
      <c r="E15" s="426">
        <v>0.007</v>
      </c>
      <c r="F15" s="404">
        <f>(D15-B15)*E15+F14</f>
        <v>129028.48630283248</v>
      </c>
      <c r="G15" s="172">
        <f>(C15-B15)*E15+F14</f>
        <v>13166.165786003308</v>
      </c>
      <c r="H15" s="237">
        <f t="shared" si="1"/>
        <v>658.3082893001655</v>
      </c>
      <c r="I15" s="156"/>
      <c r="J15" s="558"/>
      <c r="K15" s="559"/>
      <c r="L15" s="559"/>
      <c r="M15" s="559"/>
      <c r="N15" s="559"/>
      <c r="O15" s="559"/>
      <c r="P15" s="559"/>
      <c r="Q15" s="560"/>
    </row>
    <row r="16" spans="1:17" ht="15">
      <c r="A16" s="168" t="s">
        <v>10</v>
      </c>
      <c r="B16" s="180">
        <f>+D15+1</f>
        <v>16551761.07383274</v>
      </c>
      <c r="C16" s="170"/>
      <c r="D16" s="169">
        <v>50783809.317441344</v>
      </c>
      <c r="E16" s="426">
        <v>0.006</v>
      </c>
      <c r="F16" s="404">
        <f>(D16-B16)*E16+F15</f>
        <v>334420.77576448413</v>
      </c>
      <c r="G16" s="172">
        <f>(C16-B16)*E16+F15</f>
        <v>29717.919859836038</v>
      </c>
      <c r="H16" s="237">
        <f t="shared" si="1"/>
        <v>1485.895992991802</v>
      </c>
      <c r="I16" s="156"/>
      <c r="J16" s="558"/>
      <c r="K16" s="559"/>
      <c r="L16" s="559"/>
      <c r="M16" s="559"/>
      <c r="N16" s="559"/>
      <c r="O16" s="559"/>
      <c r="P16" s="559"/>
      <c r="Q16" s="560"/>
    </row>
    <row r="17" spans="1:17" ht="15">
      <c r="A17" s="168" t="s">
        <v>10</v>
      </c>
      <c r="B17" s="180">
        <f>+D16+1</f>
        <v>50783810.317441344</v>
      </c>
      <c r="C17" s="170"/>
      <c r="D17" s="169">
        <v>159874955.25861165</v>
      </c>
      <c r="E17" s="426">
        <v>0.0045</v>
      </c>
      <c r="F17" s="404">
        <f>(D17-B17)*E17+F16</f>
        <v>825330.9279997505</v>
      </c>
      <c r="G17" s="172">
        <f>(C17-B17)*E17+F16</f>
        <v>105893.62933599809</v>
      </c>
      <c r="H17" s="237">
        <f t="shared" si="1"/>
        <v>5294.681466799905</v>
      </c>
      <c r="I17" s="181"/>
      <c r="J17" s="558"/>
      <c r="K17" s="559"/>
      <c r="L17" s="559"/>
      <c r="M17" s="559"/>
      <c r="N17" s="559"/>
      <c r="O17" s="559"/>
      <c r="P17" s="559"/>
      <c r="Q17" s="560"/>
    </row>
    <row r="18" spans="1:17" ht="15">
      <c r="A18" s="168" t="s">
        <v>10</v>
      </c>
      <c r="B18" s="180">
        <f>+D17+1</f>
        <v>159874956.25861165</v>
      </c>
      <c r="C18" s="170"/>
      <c r="D18" s="169">
        <v>823826240.038493</v>
      </c>
      <c r="E18" s="426">
        <v>0.0041</v>
      </c>
      <c r="F18" s="404">
        <f>(D18-B18)*E18+F17</f>
        <v>3547531.1914972644</v>
      </c>
      <c r="G18" s="172">
        <f>(C18-B18)*E18+F17</f>
        <v>169843.6073394427</v>
      </c>
      <c r="H18" s="237">
        <f t="shared" si="1"/>
        <v>8492.180366972136</v>
      </c>
      <c r="I18" s="156"/>
      <c r="J18" s="558"/>
      <c r="K18" s="559"/>
      <c r="L18" s="559"/>
      <c r="M18" s="559"/>
      <c r="N18" s="559"/>
      <c r="O18" s="559"/>
      <c r="P18" s="559"/>
      <c r="Q18" s="560"/>
    </row>
    <row r="19" spans="1:17" ht="15.75" thickBot="1">
      <c r="A19" s="173" t="s">
        <v>11</v>
      </c>
      <c r="B19" s="182">
        <f>+D18+1</f>
        <v>823826241.038493</v>
      </c>
      <c r="C19" s="174"/>
      <c r="D19" s="171"/>
      <c r="E19" s="183">
        <v>0.0034</v>
      </c>
      <c r="F19" s="404"/>
      <c r="G19" s="175">
        <f>(C19-B19)*E19+F18</f>
        <v>746521.9719663882</v>
      </c>
      <c r="H19" s="238">
        <f t="shared" si="1"/>
        <v>37326.09859831941</v>
      </c>
      <c r="I19" s="156"/>
      <c r="J19" s="561"/>
      <c r="K19" s="562"/>
      <c r="L19" s="562"/>
      <c r="M19" s="562"/>
      <c r="N19" s="562"/>
      <c r="O19" s="562"/>
      <c r="P19" s="562"/>
      <c r="Q19" s="563"/>
    </row>
    <row r="20" spans="1:17" s="157" customFormat="1" ht="36" customHeight="1" thickBot="1" thickTop="1">
      <c r="A20" s="184"/>
      <c r="B20" s="185"/>
      <c r="C20" s="186"/>
      <c r="D20" s="184"/>
      <c r="E20" s="184"/>
      <c r="F20" s="184"/>
      <c r="G20" s="187"/>
      <c r="H20" s="187"/>
      <c r="I20" s="156"/>
      <c r="J20" s="156"/>
      <c r="K20" s="156"/>
      <c r="L20" s="156"/>
      <c r="M20" s="156"/>
      <c r="N20" s="156"/>
      <c r="O20" s="156"/>
      <c r="P20" s="156"/>
      <c r="Q20" s="156"/>
    </row>
    <row r="21" spans="1:17" ht="30.75" customHeight="1" thickBot="1">
      <c r="A21" s="542" t="s">
        <v>181</v>
      </c>
      <c r="B21" s="543"/>
      <c r="C21" s="543"/>
      <c r="D21" s="543"/>
      <c r="E21" s="543"/>
      <c r="F21" s="543"/>
      <c r="G21" s="543"/>
      <c r="H21" s="544"/>
      <c r="I21" s="156"/>
      <c r="J21" s="547" t="s">
        <v>207</v>
      </c>
      <c r="K21" s="548"/>
      <c r="L21" s="548"/>
      <c r="M21" s="548"/>
      <c r="N21" s="548"/>
      <c r="O21" s="548"/>
      <c r="P21" s="548"/>
      <c r="Q21" s="549"/>
    </row>
    <row r="22" spans="1:17" ht="36" customHeight="1" thickBot="1">
      <c r="A22" s="540" t="s">
        <v>176</v>
      </c>
      <c r="B22" s="541"/>
      <c r="C22" s="541"/>
      <c r="D22" s="541"/>
      <c r="E22" s="189" t="s">
        <v>58</v>
      </c>
      <c r="F22" s="393"/>
      <c r="G22" s="538" t="s">
        <v>182</v>
      </c>
      <c r="H22" s="539"/>
      <c r="I22" s="156"/>
      <c r="J22" s="550"/>
      <c r="K22" s="551"/>
      <c r="L22" s="551"/>
      <c r="M22" s="551"/>
      <c r="N22" s="551"/>
      <c r="O22" s="551"/>
      <c r="P22" s="551"/>
      <c r="Q22" s="552"/>
    </row>
    <row r="23" spans="1:17" ht="34.5" customHeight="1" thickTop="1">
      <c r="A23" s="512" t="s">
        <v>178</v>
      </c>
      <c r="B23" s="513"/>
      <c r="C23" s="633"/>
      <c r="D23" s="633"/>
      <c r="E23" s="190">
        <v>0.004</v>
      </c>
      <c r="F23" s="394"/>
      <c r="G23" s="631">
        <f>C23*0.4%</f>
        <v>0</v>
      </c>
      <c r="H23" s="632"/>
      <c r="I23" s="156"/>
      <c r="J23" s="622" t="s">
        <v>208</v>
      </c>
      <c r="K23" s="623"/>
      <c r="L23" s="623"/>
      <c r="M23" s="623"/>
      <c r="N23" s="623"/>
      <c r="O23" s="623"/>
      <c r="P23" s="623"/>
      <c r="Q23" s="624"/>
    </row>
    <row r="24" spans="1:17" ht="34.5" customHeight="1">
      <c r="A24" s="604" t="s">
        <v>179</v>
      </c>
      <c r="B24" s="605"/>
      <c r="C24" s="546"/>
      <c r="D24" s="546"/>
      <c r="E24" s="191">
        <v>0.005</v>
      </c>
      <c r="F24" s="395"/>
      <c r="G24" s="553">
        <f>C24*0.5%</f>
        <v>0</v>
      </c>
      <c r="H24" s="554"/>
      <c r="I24" s="156"/>
      <c r="J24" s="625"/>
      <c r="K24" s="626"/>
      <c r="L24" s="626"/>
      <c r="M24" s="626"/>
      <c r="N24" s="626"/>
      <c r="O24" s="626"/>
      <c r="P24" s="626"/>
      <c r="Q24" s="627"/>
    </row>
    <row r="25" spans="1:17" ht="34.5" customHeight="1" thickBot="1">
      <c r="A25" s="514" t="s">
        <v>180</v>
      </c>
      <c r="B25" s="515"/>
      <c r="C25" s="545"/>
      <c r="D25" s="545"/>
      <c r="E25" s="192">
        <v>0.006</v>
      </c>
      <c r="F25" s="396"/>
      <c r="G25" s="620">
        <f>C25*0.6%</f>
        <v>0</v>
      </c>
      <c r="H25" s="621"/>
      <c r="I25" s="156"/>
      <c r="J25" s="628"/>
      <c r="K25" s="629"/>
      <c r="L25" s="629"/>
      <c r="M25" s="629"/>
      <c r="N25" s="629"/>
      <c r="O25" s="629"/>
      <c r="P25" s="629"/>
      <c r="Q25" s="630"/>
    </row>
    <row r="26" spans="1:17" s="157" customFormat="1" ht="36" customHeight="1" thickBot="1" thickTop="1">
      <c r="A26" s="411"/>
      <c r="B26" s="412"/>
      <c r="C26" s="413"/>
      <c r="D26" s="413"/>
      <c r="E26" s="413"/>
      <c r="F26" s="413"/>
      <c r="G26" s="412"/>
      <c r="H26" s="412"/>
      <c r="I26" s="156"/>
      <c r="J26" s="151"/>
      <c r="K26" s="151"/>
      <c r="L26" s="151"/>
      <c r="M26" s="151"/>
      <c r="N26" s="151"/>
      <c r="O26" s="151"/>
      <c r="P26" s="152"/>
      <c r="Q26" s="152"/>
    </row>
    <row r="27" spans="1:17" ht="30.75" customHeight="1" thickBot="1" thickTop="1">
      <c r="A27" s="567" t="s">
        <v>56</v>
      </c>
      <c r="B27" s="568"/>
      <c r="C27" s="568"/>
      <c r="D27" s="568"/>
      <c r="E27" s="568"/>
      <c r="F27" s="568"/>
      <c r="G27" s="568"/>
      <c r="H27" s="569"/>
      <c r="I27" s="156"/>
      <c r="J27" s="547" t="s">
        <v>209</v>
      </c>
      <c r="K27" s="548"/>
      <c r="L27" s="548"/>
      <c r="M27" s="548"/>
      <c r="N27" s="548"/>
      <c r="O27" s="548"/>
      <c r="P27" s="548"/>
      <c r="Q27" s="549"/>
    </row>
    <row r="28" spans="1:17" ht="48" customHeight="1" thickBot="1" thickTop="1">
      <c r="A28" s="522" t="s">
        <v>26</v>
      </c>
      <c r="B28" s="522"/>
      <c r="C28" s="523"/>
      <c r="D28" s="522"/>
      <c r="E28" s="193" t="s">
        <v>58</v>
      </c>
      <c r="F28" s="387"/>
      <c r="G28" s="194" t="s">
        <v>7</v>
      </c>
      <c r="H28" s="195" t="s">
        <v>8</v>
      </c>
      <c r="I28" s="156"/>
      <c r="J28" s="550"/>
      <c r="K28" s="551"/>
      <c r="L28" s="551"/>
      <c r="M28" s="551"/>
      <c r="N28" s="551"/>
      <c r="O28" s="551"/>
      <c r="P28" s="551"/>
      <c r="Q28" s="552"/>
    </row>
    <row r="29" spans="1:17" ht="18" customHeight="1" thickBot="1" thickTop="1">
      <c r="A29" s="196" t="s">
        <v>9</v>
      </c>
      <c r="B29" s="197"/>
      <c r="C29" s="212"/>
      <c r="D29" s="419">
        <v>37383990.833743446</v>
      </c>
      <c r="E29" s="415">
        <v>0.09</v>
      </c>
      <c r="F29" s="404">
        <f>D29*E29</f>
        <v>3364559.17503691</v>
      </c>
      <c r="G29" s="198">
        <f>C29*E29</f>
        <v>0</v>
      </c>
      <c r="H29" s="239">
        <f>G29*5%</f>
        <v>0</v>
      </c>
      <c r="I29" s="156"/>
      <c r="J29" s="555" t="s">
        <v>210</v>
      </c>
      <c r="K29" s="556"/>
      <c r="L29" s="556"/>
      <c r="M29" s="556"/>
      <c r="N29" s="556"/>
      <c r="O29" s="556"/>
      <c r="P29" s="556"/>
      <c r="Q29" s="557"/>
    </row>
    <row r="30" spans="1:17" ht="18" customHeight="1" thickBot="1">
      <c r="A30" s="199" t="s">
        <v>10</v>
      </c>
      <c r="B30" s="202">
        <f>D29+1</f>
        <v>37383991.833743446</v>
      </c>
      <c r="C30" s="200"/>
      <c r="D30" s="419">
        <v>106811402.38212416</v>
      </c>
      <c r="E30" s="416">
        <v>0.07</v>
      </c>
      <c r="F30" s="404">
        <f>(D30-B30)*E30+F29</f>
        <v>8224477.91342356</v>
      </c>
      <c r="G30" s="201">
        <f>(C30-B30)*E30+F29</f>
        <v>747679.7466748687</v>
      </c>
      <c r="H30" s="240">
        <f>G30*5%</f>
        <v>37383.98733374344</v>
      </c>
      <c r="I30" s="156"/>
      <c r="J30" s="558"/>
      <c r="K30" s="559"/>
      <c r="L30" s="559"/>
      <c r="M30" s="559"/>
      <c r="N30" s="559"/>
      <c r="O30" s="559"/>
      <c r="P30" s="559"/>
      <c r="Q30" s="560"/>
    </row>
    <row r="31" spans="1:17" ht="18" customHeight="1">
      <c r="A31" s="203" t="s">
        <v>10</v>
      </c>
      <c r="B31" s="204">
        <f>+D30+1</f>
        <v>106811403.38212416</v>
      </c>
      <c r="C31" s="200"/>
      <c r="D31" s="419">
        <v>267028505.95531034</v>
      </c>
      <c r="E31" s="417">
        <v>0.06</v>
      </c>
      <c r="F31" s="404">
        <f>(D31-B31)*E31+F30</f>
        <v>17837504.06781473</v>
      </c>
      <c r="G31" s="201">
        <f>(C31-B31)*E31+F30</f>
        <v>1815793.7104961108</v>
      </c>
      <c r="H31" s="240">
        <f>G31*5%</f>
        <v>90789.68552480555</v>
      </c>
      <c r="I31" s="156"/>
      <c r="J31" s="558"/>
      <c r="K31" s="559"/>
      <c r="L31" s="559"/>
      <c r="M31" s="559"/>
      <c r="N31" s="559"/>
      <c r="O31" s="559"/>
      <c r="P31" s="559"/>
      <c r="Q31" s="560"/>
    </row>
    <row r="32" spans="1:17" ht="21" customHeight="1" thickBot="1">
      <c r="A32" s="410" t="s">
        <v>10</v>
      </c>
      <c r="B32" s="406">
        <f>+D31+1</f>
        <v>267028506.95531034</v>
      </c>
      <c r="C32" s="405"/>
      <c r="D32" s="418"/>
      <c r="E32" s="414">
        <v>0.05</v>
      </c>
      <c r="F32" s="407"/>
      <c r="G32" s="408">
        <f>(C32-B32)*E32+F31</f>
        <v>4486078.720049212</v>
      </c>
      <c r="H32" s="409">
        <f>G32*5%</f>
        <v>224303.9360024606</v>
      </c>
      <c r="I32" s="156"/>
      <c r="J32" s="561"/>
      <c r="K32" s="562"/>
      <c r="L32" s="562"/>
      <c r="M32" s="562"/>
      <c r="N32" s="562"/>
      <c r="O32" s="562"/>
      <c r="P32" s="562"/>
      <c r="Q32" s="563"/>
    </row>
    <row r="33" spans="1:17" ht="57" customHeight="1" thickBot="1" thickTop="1">
      <c r="A33" s="600" t="s">
        <v>202</v>
      </c>
      <c r="B33" s="600"/>
      <c r="C33" s="600"/>
      <c r="D33" s="600"/>
      <c r="E33" s="600"/>
      <c r="F33" s="600"/>
      <c r="G33" s="600"/>
      <c r="H33" s="600"/>
      <c r="I33" s="156"/>
      <c r="J33" s="151"/>
      <c r="K33" s="151"/>
      <c r="L33" s="153"/>
      <c r="M33" s="153"/>
      <c r="N33" s="151"/>
      <c r="O33" s="151"/>
      <c r="P33" s="152"/>
      <c r="Q33" s="152"/>
    </row>
    <row r="34" spans="1:17" ht="30.75" customHeight="1" thickBot="1">
      <c r="A34" s="570" t="s">
        <v>55</v>
      </c>
      <c r="B34" s="571"/>
      <c r="C34" s="571"/>
      <c r="D34" s="571"/>
      <c r="E34" s="571"/>
      <c r="F34" s="571"/>
      <c r="G34" s="571"/>
      <c r="H34" s="572"/>
      <c r="I34" s="156"/>
      <c r="J34" s="547" t="s">
        <v>49</v>
      </c>
      <c r="K34" s="548"/>
      <c r="L34" s="548"/>
      <c r="M34" s="548"/>
      <c r="N34" s="548"/>
      <c r="O34" s="548"/>
      <c r="P34" s="548"/>
      <c r="Q34" s="549"/>
    </row>
    <row r="35" spans="1:17" ht="48" customHeight="1" thickBot="1">
      <c r="A35" s="595" t="s">
        <v>54</v>
      </c>
      <c r="B35" s="596"/>
      <c r="C35" s="596"/>
      <c r="D35" s="596"/>
      <c r="E35" s="206" t="s">
        <v>58</v>
      </c>
      <c r="F35" s="384"/>
      <c r="G35" s="154" t="s">
        <v>212</v>
      </c>
      <c r="H35" s="207" t="s">
        <v>8</v>
      </c>
      <c r="I35" s="156"/>
      <c r="J35" s="550"/>
      <c r="K35" s="551"/>
      <c r="L35" s="551"/>
      <c r="M35" s="551"/>
      <c r="N35" s="551"/>
      <c r="O35" s="551"/>
      <c r="P35" s="551"/>
      <c r="Q35" s="552"/>
    </row>
    <row r="36" spans="1:17" ht="18.75" customHeight="1" thickTop="1">
      <c r="A36" s="506" t="s">
        <v>201</v>
      </c>
      <c r="B36" s="507"/>
      <c r="C36" s="573"/>
      <c r="D36" s="574"/>
      <c r="E36" s="516">
        <v>0.5</v>
      </c>
      <c r="F36" s="397"/>
      <c r="G36" s="519">
        <f>C36*1.5</f>
        <v>0</v>
      </c>
      <c r="H36" s="585">
        <f>G36*5%</f>
        <v>0</v>
      </c>
      <c r="I36" s="156"/>
      <c r="J36" s="555" t="s">
        <v>221</v>
      </c>
      <c r="K36" s="556"/>
      <c r="L36" s="556"/>
      <c r="M36" s="556"/>
      <c r="N36" s="556"/>
      <c r="O36" s="556"/>
      <c r="P36" s="556"/>
      <c r="Q36" s="557"/>
    </row>
    <row r="37" spans="1:17" ht="18.75" customHeight="1">
      <c r="A37" s="508"/>
      <c r="B37" s="509"/>
      <c r="C37" s="575"/>
      <c r="D37" s="576"/>
      <c r="E37" s="517"/>
      <c r="F37" s="398"/>
      <c r="G37" s="520"/>
      <c r="H37" s="586"/>
      <c r="I37" s="156"/>
      <c r="J37" s="558"/>
      <c r="K37" s="559"/>
      <c r="L37" s="559"/>
      <c r="M37" s="559"/>
      <c r="N37" s="559"/>
      <c r="O37" s="559"/>
      <c r="P37" s="559"/>
      <c r="Q37" s="560"/>
    </row>
    <row r="38" spans="1:17" ht="18.75" customHeight="1" thickBot="1">
      <c r="A38" s="510"/>
      <c r="B38" s="511"/>
      <c r="C38" s="577"/>
      <c r="D38" s="578"/>
      <c r="E38" s="518"/>
      <c r="F38" s="399"/>
      <c r="G38" s="521"/>
      <c r="H38" s="587"/>
      <c r="I38" s="156"/>
      <c r="J38" s="561"/>
      <c r="K38" s="562"/>
      <c r="L38" s="562"/>
      <c r="M38" s="562"/>
      <c r="N38" s="562"/>
      <c r="O38" s="562"/>
      <c r="P38" s="562"/>
      <c r="Q38" s="563"/>
    </row>
    <row r="39" spans="1:17" s="157" customFormat="1" ht="36" customHeight="1" thickBot="1">
      <c r="A39" s="184"/>
      <c r="B39" s="188"/>
      <c r="C39" s="208"/>
      <c r="D39" s="184"/>
      <c r="E39" s="184"/>
      <c r="F39" s="184"/>
      <c r="G39" s="187"/>
      <c r="H39" s="187"/>
      <c r="I39" s="156"/>
      <c r="J39" s="152"/>
      <c r="K39" s="152"/>
      <c r="L39" s="152"/>
      <c r="M39" s="152"/>
      <c r="N39" s="152"/>
      <c r="O39" s="152"/>
      <c r="P39" s="152"/>
      <c r="Q39" s="152"/>
    </row>
    <row r="40" spans="1:17" ht="30.75" customHeight="1" thickBot="1">
      <c r="A40" s="500" t="s">
        <v>57</v>
      </c>
      <c r="B40" s="501"/>
      <c r="C40" s="501"/>
      <c r="D40" s="501"/>
      <c r="E40" s="501"/>
      <c r="F40" s="501"/>
      <c r="G40" s="501"/>
      <c r="H40" s="502"/>
      <c r="I40" s="156"/>
      <c r="J40" s="547" t="s">
        <v>52</v>
      </c>
      <c r="K40" s="548"/>
      <c r="L40" s="548"/>
      <c r="M40" s="548"/>
      <c r="N40" s="548"/>
      <c r="O40" s="548"/>
      <c r="P40" s="548"/>
      <c r="Q40" s="549"/>
    </row>
    <row r="41" spans="1:17" ht="48" customHeight="1" thickBot="1">
      <c r="A41" s="564" t="s">
        <v>50</v>
      </c>
      <c r="B41" s="565"/>
      <c r="C41" s="565"/>
      <c r="D41" s="566"/>
      <c r="E41" s="209" t="s">
        <v>58</v>
      </c>
      <c r="F41" s="385"/>
      <c r="G41" s="210" t="s">
        <v>7</v>
      </c>
      <c r="H41" s="226" t="s">
        <v>8</v>
      </c>
      <c r="I41" s="156"/>
      <c r="J41" s="550"/>
      <c r="K41" s="551"/>
      <c r="L41" s="551"/>
      <c r="M41" s="551"/>
      <c r="N41" s="551"/>
      <c r="O41" s="551"/>
      <c r="P41" s="551"/>
      <c r="Q41" s="552"/>
    </row>
    <row r="42" spans="1:17" ht="16.5" customHeight="1" thickTop="1">
      <c r="A42" s="227" t="s">
        <v>9</v>
      </c>
      <c r="B42" s="211"/>
      <c r="C42" s="213"/>
      <c r="D42" s="215">
        <v>70719967.44960456</v>
      </c>
      <c r="E42" s="427">
        <v>0.03</v>
      </c>
      <c r="F42" s="404">
        <f>D42*E42</f>
        <v>2121599.0234881365</v>
      </c>
      <c r="G42" s="214">
        <f>C42*E42</f>
        <v>0</v>
      </c>
      <c r="H42" s="241">
        <f>G42*5%</f>
        <v>0</v>
      </c>
      <c r="I42" s="156"/>
      <c r="J42" s="611" t="s">
        <v>222</v>
      </c>
      <c r="K42" s="612"/>
      <c r="L42" s="612"/>
      <c r="M42" s="612"/>
      <c r="N42" s="612"/>
      <c r="O42" s="612"/>
      <c r="P42" s="612"/>
      <c r="Q42" s="613"/>
    </row>
    <row r="43" spans="1:17" ht="16.5" customHeight="1">
      <c r="A43" s="228" t="s">
        <v>10</v>
      </c>
      <c r="B43" s="215">
        <f>D42+1</f>
        <v>70719968.44960456</v>
      </c>
      <c r="C43" s="180"/>
      <c r="D43" s="215">
        <v>381756768.3325609</v>
      </c>
      <c r="E43" s="427">
        <v>0.02</v>
      </c>
      <c r="F43" s="404">
        <f>(D43-B43)*E43+F42</f>
        <v>8342335.021147262</v>
      </c>
      <c r="G43" s="216">
        <f>(C43-B43)*E43+F42</f>
        <v>707199.6544960453</v>
      </c>
      <c r="H43" s="242">
        <f>G43*5%</f>
        <v>35359.98272480227</v>
      </c>
      <c r="I43" s="156"/>
      <c r="J43" s="614"/>
      <c r="K43" s="615"/>
      <c r="L43" s="615"/>
      <c r="M43" s="615"/>
      <c r="N43" s="615"/>
      <c r="O43" s="615"/>
      <c r="P43" s="615"/>
      <c r="Q43" s="616"/>
    </row>
    <row r="44" spans="1:17" ht="16.5" customHeight="1">
      <c r="A44" s="228" t="s">
        <v>10</v>
      </c>
      <c r="B44" s="215">
        <f>+D43+1</f>
        <v>381756769.3325609</v>
      </c>
      <c r="C44" s="180"/>
      <c r="D44" s="215">
        <v>1370879665.224091</v>
      </c>
      <c r="E44" s="427">
        <v>0.01</v>
      </c>
      <c r="F44" s="404">
        <f>(D44-B44)*E44+F43</f>
        <v>18233563.980062567</v>
      </c>
      <c r="G44" s="216">
        <f>(C44-B44)*E44+F43</f>
        <v>4524767.327821653</v>
      </c>
      <c r="H44" s="242">
        <f>G44*5%</f>
        <v>226238.36639108267</v>
      </c>
      <c r="I44" s="156"/>
      <c r="J44" s="614"/>
      <c r="K44" s="615"/>
      <c r="L44" s="615"/>
      <c r="M44" s="615"/>
      <c r="N44" s="615"/>
      <c r="O44" s="615"/>
      <c r="P44" s="615"/>
      <c r="Q44" s="616"/>
    </row>
    <row r="45" spans="1:17" ht="16.5" customHeight="1" thickBot="1">
      <c r="A45" s="229" t="s">
        <v>11</v>
      </c>
      <c r="B45" s="223">
        <f>+D44+1</f>
        <v>1370879666.224091</v>
      </c>
      <c r="C45" s="205"/>
      <c r="D45" s="230"/>
      <c r="E45" s="225">
        <v>0.005</v>
      </c>
      <c r="F45" s="400"/>
      <c r="G45" s="231">
        <f>(C45-B45)*E45+F44</f>
        <v>11379165.648942111</v>
      </c>
      <c r="H45" s="243">
        <f>G45*5%</f>
        <v>568958.2824471056</v>
      </c>
      <c r="I45" s="156"/>
      <c r="J45" s="617"/>
      <c r="K45" s="618"/>
      <c r="L45" s="618"/>
      <c r="M45" s="618"/>
      <c r="N45" s="618"/>
      <c r="O45" s="618"/>
      <c r="P45" s="618"/>
      <c r="Q45" s="619"/>
    </row>
    <row r="46" spans="1:17" ht="57" customHeight="1" thickBot="1">
      <c r="A46" s="600" t="s">
        <v>224</v>
      </c>
      <c r="B46" s="600"/>
      <c r="C46" s="600"/>
      <c r="D46" s="600"/>
      <c r="E46" s="600"/>
      <c r="F46" s="600"/>
      <c r="G46" s="600"/>
      <c r="H46" s="600"/>
      <c r="I46" s="156"/>
      <c r="J46" s="151"/>
      <c r="K46" s="151"/>
      <c r="L46" s="153"/>
      <c r="M46" s="151"/>
      <c r="N46" s="151"/>
      <c r="O46" s="151"/>
      <c r="P46" s="152"/>
      <c r="Q46" s="152"/>
    </row>
    <row r="47" spans="1:17" ht="31.5" customHeight="1" thickBot="1">
      <c r="A47" s="497" t="s">
        <v>51</v>
      </c>
      <c r="B47" s="498"/>
      <c r="C47" s="498"/>
      <c r="D47" s="498"/>
      <c r="E47" s="498"/>
      <c r="F47" s="498"/>
      <c r="G47" s="498"/>
      <c r="H47" s="499"/>
      <c r="I47" s="156"/>
      <c r="J47" s="579" t="s">
        <v>53</v>
      </c>
      <c r="K47" s="580"/>
      <c r="L47" s="580"/>
      <c r="M47" s="580"/>
      <c r="N47" s="580"/>
      <c r="O47" s="580"/>
      <c r="P47" s="580"/>
      <c r="Q47" s="581"/>
    </row>
    <row r="48" spans="1:17" ht="45" customHeight="1" thickBot="1">
      <c r="A48" s="606" t="s">
        <v>225</v>
      </c>
      <c r="B48" s="607"/>
      <c r="C48" s="607"/>
      <c r="D48" s="607"/>
      <c r="E48" s="218" t="s">
        <v>58</v>
      </c>
      <c r="F48" s="218"/>
      <c r="G48" s="219" t="s">
        <v>7</v>
      </c>
      <c r="H48" s="222" t="s">
        <v>8</v>
      </c>
      <c r="I48" s="156"/>
      <c r="J48" s="582"/>
      <c r="K48" s="583"/>
      <c r="L48" s="583"/>
      <c r="M48" s="583"/>
      <c r="N48" s="583"/>
      <c r="O48" s="583"/>
      <c r="P48" s="583"/>
      <c r="Q48" s="584"/>
    </row>
    <row r="49" spans="1:17" ht="15.75" customHeight="1" thickTop="1">
      <c r="A49" s="506" t="s">
        <v>214</v>
      </c>
      <c r="B49" s="507"/>
      <c r="C49" s="588"/>
      <c r="D49" s="589"/>
      <c r="E49" s="592">
        <v>0.8</v>
      </c>
      <c r="F49" s="397"/>
      <c r="G49" s="519">
        <f>C49*E49</f>
        <v>0</v>
      </c>
      <c r="H49" s="585">
        <f>G49*5%</f>
        <v>0</v>
      </c>
      <c r="I49" s="156"/>
      <c r="J49" s="555" t="s">
        <v>213</v>
      </c>
      <c r="K49" s="556"/>
      <c r="L49" s="556"/>
      <c r="M49" s="556"/>
      <c r="N49" s="556"/>
      <c r="O49" s="556"/>
      <c r="P49" s="556"/>
      <c r="Q49" s="557"/>
    </row>
    <row r="50" spans="1:17" ht="15" customHeight="1">
      <c r="A50" s="508"/>
      <c r="B50" s="509"/>
      <c r="C50" s="575"/>
      <c r="D50" s="590"/>
      <c r="E50" s="593"/>
      <c r="F50" s="398"/>
      <c r="G50" s="520"/>
      <c r="H50" s="586"/>
      <c r="I50" s="156"/>
      <c r="J50" s="558"/>
      <c r="K50" s="559"/>
      <c r="L50" s="559"/>
      <c r="M50" s="559"/>
      <c r="N50" s="559"/>
      <c r="O50" s="559"/>
      <c r="P50" s="559"/>
      <c r="Q50" s="560"/>
    </row>
    <row r="51" spans="1:17" ht="15.75" thickBot="1">
      <c r="A51" s="510"/>
      <c r="B51" s="511"/>
      <c r="C51" s="577"/>
      <c r="D51" s="591"/>
      <c r="E51" s="594"/>
      <c r="F51" s="399"/>
      <c r="G51" s="521"/>
      <c r="H51" s="587"/>
      <c r="I51" s="156"/>
      <c r="J51" s="561"/>
      <c r="K51" s="562"/>
      <c r="L51" s="562"/>
      <c r="M51" s="562"/>
      <c r="N51" s="562"/>
      <c r="O51" s="562"/>
      <c r="P51" s="562"/>
      <c r="Q51" s="563"/>
    </row>
    <row r="52" spans="1:17" s="157" customFormat="1" ht="36" customHeight="1" thickBot="1">
      <c r="A52" s="217"/>
      <c r="B52" s="217"/>
      <c r="C52" s="217"/>
      <c r="D52" s="217"/>
      <c r="E52" s="217"/>
      <c r="F52" s="217"/>
      <c r="G52" s="217"/>
      <c r="H52" s="217"/>
      <c r="I52" s="156"/>
      <c r="J52" s="156"/>
      <c r="K52" s="156"/>
      <c r="L52" s="156"/>
      <c r="M52" s="156"/>
      <c r="N52" s="156"/>
      <c r="O52" s="156"/>
      <c r="P52" s="156"/>
      <c r="Q52" s="156"/>
    </row>
    <row r="53" spans="1:17" ht="42.75" customHeight="1" thickBot="1">
      <c r="A53" s="503" t="s">
        <v>172</v>
      </c>
      <c r="B53" s="504"/>
      <c r="C53" s="504"/>
      <c r="D53" s="504"/>
      <c r="E53" s="504"/>
      <c r="F53" s="504"/>
      <c r="G53" s="504"/>
      <c r="H53" s="505"/>
      <c r="I53" s="156"/>
      <c r="J53" s="547" t="s">
        <v>173</v>
      </c>
      <c r="K53" s="548"/>
      <c r="L53" s="548"/>
      <c r="M53" s="548"/>
      <c r="N53" s="548"/>
      <c r="O53" s="548"/>
      <c r="P53" s="548"/>
      <c r="Q53" s="549"/>
    </row>
    <row r="54" spans="1:17" ht="34.5" customHeight="1" thickBot="1">
      <c r="A54" s="494" t="s">
        <v>174</v>
      </c>
      <c r="B54" s="495"/>
      <c r="C54" s="495"/>
      <c r="D54" s="496"/>
      <c r="E54" s="220" t="s">
        <v>58</v>
      </c>
      <c r="F54" s="388"/>
      <c r="G54" s="221" t="s">
        <v>7</v>
      </c>
      <c r="H54" s="232" t="s">
        <v>8</v>
      </c>
      <c r="I54" s="156"/>
      <c r="J54" s="550"/>
      <c r="K54" s="551"/>
      <c r="L54" s="551"/>
      <c r="M54" s="551"/>
      <c r="N54" s="551"/>
      <c r="O54" s="551"/>
      <c r="P54" s="551"/>
      <c r="Q54" s="552"/>
    </row>
    <row r="55" spans="1:17" ht="18" customHeight="1" thickTop="1">
      <c r="A55" s="227" t="s">
        <v>9</v>
      </c>
      <c r="B55" s="211"/>
      <c r="C55" s="212"/>
      <c r="D55" s="215">
        <v>62280365.20976906</v>
      </c>
      <c r="E55" s="426">
        <v>0.015</v>
      </c>
      <c r="F55" s="404">
        <f>D55*E55</f>
        <v>934205.4781465359</v>
      </c>
      <c r="G55" s="214">
        <f>C55*E55</f>
        <v>0</v>
      </c>
      <c r="H55" s="241">
        <f>G55*1.5%</f>
        <v>0</v>
      </c>
      <c r="I55" s="156"/>
      <c r="J55" s="611" t="s">
        <v>222</v>
      </c>
      <c r="K55" s="612"/>
      <c r="L55" s="612"/>
      <c r="M55" s="612"/>
      <c r="N55" s="612"/>
      <c r="O55" s="612"/>
      <c r="P55" s="612"/>
      <c r="Q55" s="613"/>
    </row>
    <row r="56" spans="1:17" ht="18" customHeight="1">
      <c r="A56" s="228" t="s">
        <v>10</v>
      </c>
      <c r="B56" s="215">
        <f>+D55+1</f>
        <v>62280366.20976906</v>
      </c>
      <c r="C56" s="200"/>
      <c r="D56" s="215">
        <v>140122314.09464175</v>
      </c>
      <c r="E56" s="426">
        <v>0.01</v>
      </c>
      <c r="F56" s="404">
        <f>(D56-B56)*E56+F55</f>
        <v>1712624.9569952628</v>
      </c>
      <c r="G56" s="216">
        <f>(C56-B56)*E56+F55</f>
        <v>311401.8160488453</v>
      </c>
      <c r="H56" s="242">
        <f>G56*5%</f>
        <v>15570.090802442266</v>
      </c>
      <c r="I56" s="156"/>
      <c r="J56" s="614"/>
      <c r="K56" s="615"/>
      <c r="L56" s="615"/>
      <c r="M56" s="615"/>
      <c r="N56" s="615"/>
      <c r="O56" s="615"/>
      <c r="P56" s="615"/>
      <c r="Q56" s="616"/>
    </row>
    <row r="57" spans="1:17" ht="18" customHeight="1">
      <c r="A57" s="228" t="s">
        <v>10</v>
      </c>
      <c r="B57" s="215">
        <f>+D56+1</f>
        <v>140122315.09464175</v>
      </c>
      <c r="C57" s="200"/>
      <c r="D57" s="215">
        <v>173736217.3128675</v>
      </c>
      <c r="E57" s="426">
        <v>0.0075</v>
      </c>
      <c r="F57" s="404">
        <f>(D57-B57)*E57+F56</f>
        <v>1964729.223631956</v>
      </c>
      <c r="G57" s="216">
        <f>(C57-B57)*E57+F56</f>
        <v>661707.5937854496</v>
      </c>
      <c r="H57" s="242">
        <f>G57*5%</f>
        <v>33085.379689272486</v>
      </c>
      <c r="I57" s="156"/>
      <c r="J57" s="614"/>
      <c r="K57" s="615"/>
      <c r="L57" s="615"/>
      <c r="M57" s="615"/>
      <c r="N57" s="615"/>
      <c r="O57" s="615"/>
      <c r="P57" s="615"/>
      <c r="Q57" s="616"/>
    </row>
    <row r="58" spans="1:17" ht="18" customHeight="1" thickBot="1">
      <c r="A58" s="229" t="s">
        <v>11</v>
      </c>
      <c r="B58" s="223">
        <f>+D57+1</f>
        <v>173736218.3128675</v>
      </c>
      <c r="C58" s="224"/>
      <c r="D58" s="230"/>
      <c r="E58" s="225">
        <v>0.005</v>
      </c>
      <c r="F58" s="400"/>
      <c r="G58" s="231">
        <f>(C58-B58)*E58+F57</f>
        <v>1096048.1320676184</v>
      </c>
      <c r="H58" s="243">
        <f>G58*5%</f>
        <v>54802.40660338092</v>
      </c>
      <c r="I58" s="156"/>
      <c r="J58" s="617"/>
      <c r="K58" s="618"/>
      <c r="L58" s="618"/>
      <c r="M58" s="618"/>
      <c r="N58" s="618"/>
      <c r="O58" s="618"/>
      <c r="P58" s="618"/>
      <c r="Q58" s="619"/>
    </row>
    <row r="59" s="157" customFormat="1" ht="36" customHeight="1"/>
    <row r="60" spans="1:17" ht="37.5" customHeight="1">
      <c r="A60" s="157"/>
      <c r="B60" s="157"/>
      <c r="C60" s="157"/>
      <c r="D60" s="157"/>
      <c r="E60" s="157"/>
      <c r="F60" s="157"/>
      <c r="G60" s="157"/>
      <c r="H60" s="157"/>
      <c r="I60" s="157"/>
      <c r="J60" s="157"/>
      <c r="K60" s="157"/>
      <c r="L60" s="157"/>
      <c r="M60" s="157"/>
      <c r="N60" s="157"/>
      <c r="O60" s="157"/>
      <c r="P60" s="157"/>
      <c r="Q60" s="157"/>
    </row>
    <row r="61" spans="1:17" ht="34.5" customHeight="1">
      <c r="A61" s="157"/>
      <c r="B61" s="157"/>
      <c r="C61" s="157"/>
      <c r="D61" s="157"/>
      <c r="E61" s="157"/>
      <c r="F61" s="157"/>
      <c r="G61" s="157"/>
      <c r="H61" s="157"/>
      <c r="I61" s="157"/>
      <c r="J61" s="157"/>
      <c r="K61" s="157"/>
      <c r="L61" s="157"/>
      <c r="M61" s="157"/>
      <c r="N61" s="157"/>
      <c r="O61" s="157"/>
      <c r="P61" s="157"/>
      <c r="Q61" s="157"/>
    </row>
    <row r="62" spans="1:17" ht="18" customHeight="1">
      <c r="A62" s="157"/>
      <c r="B62" s="157"/>
      <c r="C62" s="157"/>
      <c r="D62" s="157"/>
      <c r="E62" s="157"/>
      <c r="F62" s="157"/>
      <c r="G62" s="157"/>
      <c r="H62" s="157"/>
      <c r="I62" s="157"/>
      <c r="J62" s="157"/>
      <c r="K62" s="157"/>
      <c r="L62" s="157"/>
      <c r="M62" s="157"/>
      <c r="N62" s="157"/>
      <c r="O62" s="157"/>
      <c r="P62" s="157"/>
      <c r="Q62" s="157"/>
    </row>
    <row r="63" spans="1:17" ht="18" customHeight="1">
      <c r="A63" s="157"/>
      <c r="B63" s="157"/>
      <c r="C63" s="157"/>
      <c r="D63" s="157"/>
      <c r="E63" s="157"/>
      <c r="F63" s="157"/>
      <c r="G63" s="157"/>
      <c r="H63" s="157"/>
      <c r="I63" s="157"/>
      <c r="J63" s="157"/>
      <c r="K63" s="157"/>
      <c r="L63" s="157"/>
      <c r="M63" s="157"/>
      <c r="N63" s="157"/>
      <c r="O63" s="157"/>
      <c r="P63" s="157"/>
      <c r="Q63" s="157"/>
    </row>
    <row r="64" spans="1:17" ht="18" customHeight="1">
      <c r="A64" s="157"/>
      <c r="B64" s="157"/>
      <c r="C64" s="157"/>
      <c r="D64" s="157"/>
      <c r="E64" s="157"/>
      <c r="F64" s="157"/>
      <c r="G64" s="157"/>
      <c r="H64" s="157"/>
      <c r="I64" s="157"/>
      <c r="J64" s="157"/>
      <c r="K64" s="157"/>
      <c r="L64" s="157"/>
      <c r="M64" s="157"/>
      <c r="N64" s="157"/>
      <c r="O64" s="157"/>
      <c r="P64" s="157"/>
      <c r="Q64" s="157"/>
    </row>
    <row r="65" spans="1:17" ht="18" customHeight="1">
      <c r="A65" s="157"/>
      <c r="B65" s="157"/>
      <c r="C65" s="157"/>
      <c r="D65" s="157"/>
      <c r="E65" s="157"/>
      <c r="F65" s="157"/>
      <c r="G65" s="157"/>
      <c r="H65" s="157"/>
      <c r="I65" s="157"/>
      <c r="J65" s="157"/>
      <c r="K65" s="157"/>
      <c r="L65" s="157"/>
      <c r="M65" s="157"/>
      <c r="N65" s="157"/>
      <c r="O65" s="157"/>
      <c r="P65" s="157"/>
      <c r="Q65" s="157"/>
    </row>
    <row r="66" s="157" customFormat="1" ht="15"/>
    <row r="67" s="157" customFormat="1" ht="15"/>
    <row r="68" s="157" customFormat="1" ht="15"/>
    <row r="69" s="157" customFormat="1" ht="15"/>
    <row r="70" s="157" customFormat="1" ht="15"/>
    <row r="71" s="157" customFormat="1" ht="15"/>
    <row r="72" s="157" customFormat="1" ht="15"/>
    <row r="73" s="157" customFormat="1" ht="15"/>
    <row r="74" s="157" customFormat="1" ht="15"/>
    <row r="75" s="157" customFormat="1" ht="15"/>
    <row r="76" s="157" customFormat="1" ht="15"/>
    <row r="79" spans="4:7" ht="15">
      <c r="D79" s="420"/>
      <c r="F79" s="421"/>
      <c r="G79" s="420"/>
    </row>
    <row r="80" spans="4:5" ht="15">
      <c r="D80" s="420"/>
      <c r="E80" s="420"/>
    </row>
    <row r="81" ht="15">
      <c r="D81" s="420"/>
    </row>
    <row r="82" spans="4:6" ht="15">
      <c r="D82" s="420"/>
      <c r="E82" s="420"/>
      <c r="F82" s="420"/>
    </row>
    <row r="83" spans="4:7" ht="15">
      <c r="D83" s="420"/>
      <c r="G83" s="422"/>
    </row>
    <row r="84" ht="15">
      <c r="D84" s="420"/>
    </row>
    <row r="87" ht="15">
      <c r="D87" s="420"/>
    </row>
  </sheetData>
  <sheetProtection formatCells="0" formatColumns="0" formatRows="0" insertColumns="0" insertRows="0"/>
  <mergeCells count="58">
    <mergeCell ref="J55:Q58"/>
    <mergeCell ref="G25:H25"/>
    <mergeCell ref="J21:Q22"/>
    <mergeCell ref="H49:H51"/>
    <mergeCell ref="A46:H46"/>
    <mergeCell ref="J42:Q45"/>
    <mergeCell ref="J23:Q25"/>
    <mergeCell ref="G23:H23"/>
    <mergeCell ref="C23:D23"/>
    <mergeCell ref="J49:Q51"/>
    <mergeCell ref="J5:Q10"/>
    <mergeCell ref="J14:Q19"/>
    <mergeCell ref="J29:Q32"/>
    <mergeCell ref="J1:Q1"/>
    <mergeCell ref="J53:Q54"/>
    <mergeCell ref="A33:H33"/>
    <mergeCell ref="A1:C1"/>
    <mergeCell ref="A24:B24"/>
    <mergeCell ref="A48:D48"/>
    <mergeCell ref="D1:H1"/>
    <mergeCell ref="J47:Q48"/>
    <mergeCell ref="H36:H38"/>
    <mergeCell ref="J3:Q4"/>
    <mergeCell ref="J12:Q13"/>
    <mergeCell ref="J27:Q28"/>
    <mergeCell ref="A49:B51"/>
    <mergeCell ref="C49:D51"/>
    <mergeCell ref="E49:E51"/>
    <mergeCell ref="G49:G51"/>
    <mergeCell ref="A35:D35"/>
    <mergeCell ref="C25:D25"/>
    <mergeCell ref="C24:D24"/>
    <mergeCell ref="J34:Q35"/>
    <mergeCell ref="G24:H24"/>
    <mergeCell ref="J36:Q38"/>
    <mergeCell ref="A41:D41"/>
    <mergeCell ref="J40:Q41"/>
    <mergeCell ref="A27:H27"/>
    <mergeCell ref="A34:H34"/>
    <mergeCell ref="C36:D38"/>
    <mergeCell ref="A3:H3"/>
    <mergeCell ref="A4:D4"/>
    <mergeCell ref="A11:H11"/>
    <mergeCell ref="A12:H12"/>
    <mergeCell ref="A13:D13"/>
    <mergeCell ref="G22:H22"/>
    <mergeCell ref="A22:D22"/>
    <mergeCell ref="A21:H21"/>
    <mergeCell ref="A54:D54"/>
    <mergeCell ref="A47:H47"/>
    <mergeCell ref="A40:H40"/>
    <mergeCell ref="A53:H53"/>
    <mergeCell ref="A36:B38"/>
    <mergeCell ref="A23:B23"/>
    <mergeCell ref="A25:B25"/>
    <mergeCell ref="E36:E38"/>
    <mergeCell ref="G36:G38"/>
    <mergeCell ref="A28:D28"/>
  </mergeCells>
  <printOptions/>
  <pageMargins left="0.4724409448818898" right="0.3937007874015748" top="0.35433070866141736" bottom="0.3937007874015748" header="0.31496062992125984" footer="0.5905511811023623"/>
  <pageSetup horizontalDpi="1200" verticalDpi="12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J98"/>
  <sheetViews>
    <sheetView zoomScalePageLayoutView="0" workbookViewId="0" topLeftCell="A10">
      <selection activeCell="G3" sqref="G3"/>
    </sheetView>
  </sheetViews>
  <sheetFormatPr defaultColWidth="11.421875" defaultRowHeight="15"/>
  <cols>
    <col min="1" max="1" width="21.140625" style="2" customWidth="1"/>
    <col min="2" max="2" width="29.140625" style="2" customWidth="1"/>
    <col min="3" max="3" width="22.140625" style="2" customWidth="1"/>
    <col min="4" max="4" width="26.28125" style="2" customWidth="1"/>
    <col min="5" max="5" width="14.7109375" style="21" customWidth="1"/>
    <col min="6" max="6" width="4.7109375" style="21" hidden="1" customWidth="1"/>
    <col min="7" max="7" width="28.421875" style="30" customWidth="1"/>
    <col min="8" max="8" width="9.421875" style="2" customWidth="1"/>
    <col min="9" max="9" width="20.7109375" style="10" customWidth="1"/>
    <col min="10" max="10" width="20.7109375" style="2" customWidth="1"/>
    <col min="11" max="30" width="11.421875" style="327" customWidth="1"/>
    <col min="31" max="16384" width="11.421875" style="2" customWidth="1"/>
  </cols>
  <sheetData>
    <row r="1" spans="1:10" s="327" customFormat="1" ht="71.25" customHeight="1" thickBot="1">
      <c r="A1" s="361" t="s">
        <v>223</v>
      </c>
      <c r="B1" s="337"/>
      <c r="C1" s="337"/>
      <c r="D1" s="337"/>
      <c r="E1" s="338"/>
      <c r="F1" s="348"/>
      <c r="G1" s="348"/>
      <c r="H1" s="348"/>
      <c r="I1" s="348"/>
      <c r="J1" s="337"/>
    </row>
    <row r="2" spans="1:10" ht="34.5" customHeight="1" thickTop="1">
      <c r="A2" s="655" t="s">
        <v>184</v>
      </c>
      <c r="B2" s="656"/>
      <c r="C2" s="337"/>
      <c r="D2" s="657" t="s">
        <v>175</v>
      </c>
      <c r="E2" s="338"/>
      <c r="F2" s="344"/>
      <c r="G2" s="344"/>
      <c r="H2" s="344"/>
      <c r="I2" s="344"/>
      <c r="J2" s="337"/>
    </row>
    <row r="3" spans="1:10" ht="129.75" customHeight="1" thickBot="1">
      <c r="A3" s="659" t="s">
        <v>183</v>
      </c>
      <c r="B3" s="660"/>
      <c r="C3" s="337"/>
      <c r="D3" s="658"/>
      <c r="E3" s="338"/>
      <c r="F3" s="344"/>
      <c r="G3" s="348"/>
      <c r="H3" s="344"/>
      <c r="I3" s="344"/>
      <c r="J3" s="337"/>
    </row>
    <row r="4" spans="1:10" ht="39" customHeight="1" thickBot="1" thickTop="1">
      <c r="A4" s="659"/>
      <c r="B4" s="660"/>
      <c r="C4" s="637" t="s">
        <v>27</v>
      </c>
      <c r="D4" s="318">
        <v>0</v>
      </c>
      <c r="E4" s="350" t="s">
        <v>28</v>
      </c>
      <c r="F4" s="351">
        <v>0.6</v>
      </c>
      <c r="G4" s="352">
        <f>D5*F4</f>
        <v>0</v>
      </c>
      <c r="H4" s="663"/>
      <c r="I4" s="639" t="s">
        <v>165</v>
      </c>
      <c r="J4" s="640"/>
    </row>
    <row r="5" spans="1:10" ht="39" customHeight="1" thickBot="1" thickTop="1">
      <c r="A5" s="659"/>
      <c r="B5" s="660"/>
      <c r="C5" s="638"/>
      <c r="D5" s="319">
        <f>B10*D4</f>
        <v>0</v>
      </c>
      <c r="E5" s="354" t="s">
        <v>164</v>
      </c>
      <c r="F5" s="355">
        <v>0.4</v>
      </c>
      <c r="G5" s="356">
        <f>D5*F5</f>
        <v>0</v>
      </c>
      <c r="H5" s="663"/>
      <c r="I5" s="641"/>
      <c r="J5" s="642"/>
    </row>
    <row r="6" spans="1:10" ht="39" customHeight="1" thickBot="1" thickTop="1">
      <c r="A6" s="661"/>
      <c r="B6" s="662"/>
      <c r="C6" s="664" t="s">
        <v>31</v>
      </c>
      <c r="D6" s="318">
        <v>0</v>
      </c>
      <c r="E6" s="350" t="s">
        <v>28</v>
      </c>
      <c r="F6" s="353">
        <v>0.6</v>
      </c>
      <c r="G6" s="352">
        <f>D7*F6</f>
        <v>0</v>
      </c>
      <c r="H6" s="312"/>
      <c r="I6" s="639" t="s">
        <v>165</v>
      </c>
      <c r="J6" s="640"/>
    </row>
    <row r="7" spans="1:10" ht="39" customHeight="1" thickBot="1" thickTop="1">
      <c r="A7" s="346"/>
      <c r="B7" s="360" t="s">
        <v>163</v>
      </c>
      <c r="C7" s="638"/>
      <c r="D7" s="319">
        <f>$B$10*D6</f>
        <v>0</v>
      </c>
      <c r="E7" s="354" t="s">
        <v>164</v>
      </c>
      <c r="F7" s="355">
        <v>0.4</v>
      </c>
      <c r="G7" s="356">
        <f>D7*F7</f>
        <v>0</v>
      </c>
      <c r="H7" s="345"/>
      <c r="I7" s="641"/>
      <c r="J7" s="642"/>
    </row>
    <row r="8" spans="1:10" ht="39" customHeight="1" thickBot="1" thickTop="1">
      <c r="A8" s="347"/>
      <c r="B8" s="347"/>
      <c r="C8" s="637" t="s">
        <v>32</v>
      </c>
      <c r="D8" s="318">
        <v>0</v>
      </c>
      <c r="E8" s="350" t="s">
        <v>28</v>
      </c>
      <c r="F8" s="351">
        <v>0.6</v>
      </c>
      <c r="G8" s="352">
        <f>D9*F8</f>
        <v>0</v>
      </c>
      <c r="H8" s="312"/>
      <c r="I8" s="639" t="s">
        <v>165</v>
      </c>
      <c r="J8" s="640"/>
    </row>
    <row r="9" spans="1:10" ht="49.5" customHeight="1" thickBot="1" thickTop="1">
      <c r="A9" s="357" t="s">
        <v>199</v>
      </c>
      <c r="B9" s="358">
        <v>1</v>
      </c>
      <c r="C9" s="638"/>
      <c r="D9" s="319">
        <f>$B$10*D8</f>
        <v>0</v>
      </c>
      <c r="E9" s="354" t="s">
        <v>164</v>
      </c>
      <c r="F9" s="355">
        <v>0.4</v>
      </c>
      <c r="G9" s="356">
        <f>D9*F9</f>
        <v>0</v>
      </c>
      <c r="H9" s="345"/>
      <c r="I9" s="641"/>
      <c r="J9" s="642"/>
    </row>
    <row r="10" spans="1:10" ht="39" customHeight="1" thickBot="1" thickTop="1">
      <c r="A10" s="359"/>
      <c r="B10" s="349"/>
      <c r="C10" s="637" t="s">
        <v>34</v>
      </c>
      <c r="D10" s="318">
        <v>0</v>
      </c>
      <c r="E10" s="350" t="s">
        <v>28</v>
      </c>
      <c r="F10" s="351">
        <v>0.6</v>
      </c>
      <c r="G10" s="352">
        <f>D11*F10</f>
        <v>0</v>
      </c>
      <c r="H10" s="337"/>
      <c r="I10" s="639" t="s">
        <v>165</v>
      </c>
      <c r="J10" s="640"/>
    </row>
    <row r="11" spans="1:10" ht="39" customHeight="1" thickBot="1" thickTop="1">
      <c r="A11" s="312"/>
      <c r="B11" s="312"/>
      <c r="C11" s="638"/>
      <c r="D11" s="319">
        <f>$B$10*D10</f>
        <v>0</v>
      </c>
      <c r="E11" s="354" t="s">
        <v>164</v>
      </c>
      <c r="F11" s="355">
        <v>0.4</v>
      </c>
      <c r="G11" s="356">
        <f>D11*F11</f>
        <v>0</v>
      </c>
      <c r="H11" s="345"/>
      <c r="I11" s="641"/>
      <c r="J11" s="642"/>
    </row>
    <row r="12" spans="1:10" ht="39" customHeight="1" thickBot="1" thickTop="1">
      <c r="A12" s="312"/>
      <c r="B12" s="324"/>
      <c r="C12" s="637" t="s">
        <v>162</v>
      </c>
      <c r="D12" s="318">
        <v>0</v>
      </c>
      <c r="E12" s="350" t="s">
        <v>28</v>
      </c>
      <c r="F12" s="351">
        <v>0.6</v>
      </c>
      <c r="G12" s="352">
        <f>D13*F12</f>
        <v>0</v>
      </c>
      <c r="H12" s="337"/>
      <c r="I12" s="639" t="s">
        <v>165</v>
      </c>
      <c r="J12" s="640"/>
    </row>
    <row r="13" spans="1:10" ht="39" customHeight="1" thickBot="1" thickTop="1">
      <c r="A13" s="312"/>
      <c r="B13" s="325"/>
      <c r="C13" s="638"/>
      <c r="D13" s="319">
        <f>$B$10*D12</f>
        <v>0</v>
      </c>
      <c r="E13" s="354" t="s">
        <v>164</v>
      </c>
      <c r="F13" s="355">
        <v>0.4</v>
      </c>
      <c r="G13" s="356">
        <f>D13*F13</f>
        <v>0</v>
      </c>
      <c r="H13" s="345"/>
      <c r="I13" s="641"/>
      <c r="J13" s="642"/>
    </row>
    <row r="14" spans="1:10" ht="39" customHeight="1" thickBot="1" thickTop="1">
      <c r="A14" s="312"/>
      <c r="B14" s="312"/>
      <c r="C14" s="637" t="s">
        <v>36</v>
      </c>
      <c r="D14" s="318">
        <v>0</v>
      </c>
      <c r="E14" s="350" t="s">
        <v>28</v>
      </c>
      <c r="F14" s="351">
        <v>0.6</v>
      </c>
      <c r="G14" s="352">
        <f>D15*F14</f>
        <v>0</v>
      </c>
      <c r="H14" s="312"/>
      <c r="I14" s="639" t="s">
        <v>165</v>
      </c>
      <c r="J14" s="640"/>
    </row>
    <row r="15" spans="1:10" ht="39" customHeight="1" thickBot="1" thickTop="1">
      <c r="A15" s="312"/>
      <c r="B15" s="312"/>
      <c r="C15" s="638"/>
      <c r="D15" s="320">
        <f>$B$10*D14</f>
        <v>0</v>
      </c>
      <c r="E15" s="354" t="s">
        <v>164</v>
      </c>
      <c r="F15" s="355">
        <v>0.4</v>
      </c>
      <c r="G15" s="356">
        <f>D15*F15</f>
        <v>0</v>
      </c>
      <c r="H15" s="345"/>
      <c r="I15" s="641"/>
      <c r="J15" s="642"/>
    </row>
    <row r="16" spans="1:2" ht="62.25" customHeight="1" hidden="1" thickBot="1" thickTop="1">
      <c r="A16" s="326" t="s">
        <v>41</v>
      </c>
      <c r="B16" s="327"/>
    </row>
    <row r="17" spans="1:9" ht="32.25" customHeight="1" hidden="1" thickTop="1">
      <c r="A17" s="291"/>
      <c r="B17" s="291"/>
      <c r="C17" s="649" t="s">
        <v>27</v>
      </c>
      <c r="D17" s="11">
        <f>100%-(D19+D21+D23+D25+D27)</f>
        <v>0.57</v>
      </c>
      <c r="I17" s="2"/>
    </row>
    <row r="18" spans="1:9" ht="32.25" customHeight="1" hidden="1" thickBot="1">
      <c r="A18" s="291"/>
      <c r="B18" s="291"/>
      <c r="C18" s="653"/>
      <c r="D18" s="12" t="e">
        <f>(B23+B24+B25)*D17</f>
        <v>#REF!</v>
      </c>
      <c r="I18" s="2"/>
    </row>
    <row r="19" spans="1:9" ht="32.25" customHeight="1" hidden="1" thickTop="1">
      <c r="A19" s="291"/>
      <c r="B19" s="291"/>
      <c r="C19" s="649" t="s">
        <v>31</v>
      </c>
      <c r="D19" s="11">
        <v>0.2</v>
      </c>
      <c r="I19" s="2"/>
    </row>
    <row r="20" spans="1:9" ht="32.25" customHeight="1" hidden="1" thickBot="1">
      <c r="A20" s="291"/>
      <c r="B20" s="291"/>
      <c r="C20" s="653"/>
      <c r="D20" s="12">
        <f>$B$10*D19</f>
        <v>0</v>
      </c>
      <c r="I20" s="2"/>
    </row>
    <row r="21" spans="1:9" ht="32.25" customHeight="1" hidden="1" thickBot="1" thickTop="1">
      <c r="A21" s="328"/>
      <c r="B21" s="329"/>
      <c r="C21" s="649" t="s">
        <v>32</v>
      </c>
      <c r="D21" s="11">
        <v>0.07</v>
      </c>
      <c r="I21" s="2"/>
    </row>
    <row r="22" spans="1:9" ht="32.25" customHeight="1" hidden="1" thickBot="1" thickTop="1">
      <c r="A22" s="330" t="s">
        <v>7</v>
      </c>
      <c r="B22" s="331">
        <v>1</v>
      </c>
      <c r="C22" s="654"/>
      <c r="D22" s="12">
        <f>$B$10*D21</f>
        <v>0</v>
      </c>
      <c r="I22" s="2"/>
    </row>
    <row r="23" spans="1:9" ht="32.25" customHeight="1" hidden="1" thickBot="1" thickTop="1">
      <c r="A23" s="332" t="s">
        <v>37</v>
      </c>
      <c r="B23" s="333">
        <f>Honorarios!C49</f>
        <v>0</v>
      </c>
      <c r="C23" s="649" t="s">
        <v>34</v>
      </c>
      <c r="D23" s="11">
        <v>0.05</v>
      </c>
      <c r="I23" s="2"/>
    </row>
    <row r="24" spans="1:9" ht="32.25" customHeight="1" hidden="1" thickBot="1" thickTop="1">
      <c r="A24" s="334" t="s">
        <v>38</v>
      </c>
      <c r="B24" s="335" t="e">
        <f>Honorarios!#REF!</f>
        <v>#REF!</v>
      </c>
      <c r="C24" s="653"/>
      <c r="D24" s="12">
        <f>$B$10*D23</f>
        <v>0</v>
      </c>
      <c r="I24" s="2"/>
    </row>
    <row r="25" spans="1:9" ht="32.25" customHeight="1" hidden="1" thickBot="1" thickTop="1">
      <c r="A25" s="334" t="s">
        <v>39</v>
      </c>
      <c r="B25" s="335" t="e">
        <f>Honorarios!#REF!</f>
        <v>#REF!</v>
      </c>
      <c r="C25" s="649" t="s">
        <v>35</v>
      </c>
      <c r="D25" s="11">
        <v>0.08</v>
      </c>
      <c r="I25" s="2"/>
    </row>
    <row r="26" spans="1:9" ht="32.25" customHeight="1" hidden="1" thickBot="1" thickTop="1">
      <c r="A26" s="291"/>
      <c r="B26" s="336"/>
      <c r="C26" s="653"/>
      <c r="D26" s="12">
        <f>$B$10*D25</f>
        <v>0</v>
      </c>
      <c r="I26" s="2"/>
    </row>
    <row r="27" spans="1:9" ht="32.25" customHeight="1" hidden="1" thickTop="1">
      <c r="A27" s="291"/>
      <c r="B27" s="291"/>
      <c r="C27" s="649" t="s">
        <v>36</v>
      </c>
      <c r="D27" s="11">
        <v>0.03</v>
      </c>
      <c r="I27" s="2"/>
    </row>
    <row r="28" spans="1:9" ht="32.25" customHeight="1" hidden="1" thickBot="1">
      <c r="A28" s="291"/>
      <c r="B28" s="291"/>
      <c r="C28" s="650"/>
      <c r="D28" s="101">
        <f>$B$10*D27</f>
        <v>0</v>
      </c>
      <c r="I28" s="2"/>
    </row>
    <row r="29" spans="1:10" ht="29.25" customHeight="1" thickBot="1" thickTop="1">
      <c r="A29" s="337"/>
      <c r="B29" s="337"/>
      <c r="C29" s="321" t="s">
        <v>161</v>
      </c>
      <c r="D29" s="322">
        <f>D14+D12++D10+D8+D6+D4</f>
        <v>0</v>
      </c>
      <c r="E29" s="338"/>
      <c r="F29" s="338"/>
      <c r="G29" s="339"/>
      <c r="H29" s="337"/>
      <c r="I29" s="340"/>
      <c r="J29" s="337"/>
    </row>
    <row r="30" spans="1:10" ht="46.5" customHeight="1" thickBot="1">
      <c r="A30" s="337"/>
      <c r="B30" s="337"/>
      <c r="C30" s="651" t="s">
        <v>42</v>
      </c>
      <c r="D30" s="652"/>
      <c r="E30" s="634">
        <v>0</v>
      </c>
      <c r="F30" s="635"/>
      <c r="G30" s="635"/>
      <c r="H30" s="635"/>
      <c r="I30" s="636"/>
      <c r="J30" s="337"/>
    </row>
    <row r="31" spans="1:10" s="327" customFormat="1" ht="24.75" customHeight="1" thickBot="1">
      <c r="A31" s="337"/>
      <c r="B31" s="337"/>
      <c r="C31" s="337"/>
      <c r="D31" s="337"/>
      <c r="E31" s="338"/>
      <c r="F31" s="338"/>
      <c r="G31" s="339"/>
      <c r="H31" s="337"/>
      <c r="I31" s="340"/>
      <c r="J31" s="337"/>
    </row>
    <row r="32" spans="1:10" ht="30.75" customHeight="1">
      <c r="A32" s="337"/>
      <c r="B32" s="337"/>
      <c r="C32" s="337"/>
      <c r="D32" s="337"/>
      <c r="E32" s="643" t="s">
        <v>44</v>
      </c>
      <c r="F32" s="644"/>
      <c r="G32" s="644"/>
      <c r="H32" s="644"/>
      <c r="I32" s="645"/>
      <c r="J32" s="337"/>
    </row>
    <row r="33" spans="1:10" ht="38.25" customHeight="1" thickBot="1">
      <c r="A33" s="337"/>
      <c r="B33" s="337"/>
      <c r="C33" s="337"/>
      <c r="D33" s="337"/>
      <c r="E33" s="646" t="s">
        <v>43</v>
      </c>
      <c r="F33" s="647"/>
      <c r="G33" s="647"/>
      <c r="H33" s="647"/>
      <c r="I33" s="648"/>
      <c r="J33" s="337"/>
    </row>
    <row r="34" spans="5:9" s="327" customFormat="1" ht="18.75">
      <c r="E34" s="341"/>
      <c r="F34" s="341"/>
      <c r="G34" s="342"/>
      <c r="I34" s="343"/>
    </row>
    <row r="35" spans="5:9" s="327" customFormat="1" ht="18.75">
      <c r="E35" s="341"/>
      <c r="F35" s="341"/>
      <c r="G35" s="342"/>
      <c r="I35" s="343"/>
    </row>
    <row r="36" spans="5:9" s="327" customFormat="1" ht="18.75">
      <c r="E36" s="341"/>
      <c r="F36" s="341"/>
      <c r="G36" s="342"/>
      <c r="I36" s="343"/>
    </row>
    <row r="37" spans="5:9" s="327" customFormat="1" ht="18.75">
      <c r="E37" s="341"/>
      <c r="F37" s="341"/>
      <c r="G37" s="342"/>
      <c r="I37" s="343"/>
    </row>
    <row r="38" spans="5:9" s="327" customFormat="1" ht="18.75">
      <c r="E38" s="341"/>
      <c r="F38" s="341"/>
      <c r="G38" s="342"/>
      <c r="I38" s="343"/>
    </row>
    <row r="39" spans="5:9" s="327" customFormat="1" ht="18.75">
      <c r="E39" s="341"/>
      <c r="F39" s="341"/>
      <c r="G39" s="342"/>
      <c r="I39" s="343"/>
    </row>
    <row r="40" spans="5:9" s="327" customFormat="1" ht="18.75">
      <c r="E40" s="341"/>
      <c r="F40" s="341"/>
      <c r="G40" s="342"/>
      <c r="I40" s="343"/>
    </row>
    <row r="41" spans="5:9" s="327" customFormat="1" ht="18.75">
      <c r="E41" s="341"/>
      <c r="F41" s="341"/>
      <c r="G41" s="342"/>
      <c r="I41" s="343"/>
    </row>
    <row r="42" spans="5:9" s="327" customFormat="1" ht="18.75">
      <c r="E42" s="341"/>
      <c r="F42" s="341"/>
      <c r="G42" s="342"/>
      <c r="I42" s="343"/>
    </row>
    <row r="43" spans="5:9" s="327" customFormat="1" ht="18.75">
      <c r="E43" s="341"/>
      <c r="F43" s="341"/>
      <c r="G43" s="342"/>
      <c r="I43" s="343"/>
    </row>
    <row r="44" spans="5:9" s="327" customFormat="1" ht="18.75">
      <c r="E44" s="341"/>
      <c r="F44" s="341"/>
      <c r="G44" s="342"/>
      <c r="I44" s="343"/>
    </row>
    <row r="45" spans="5:9" s="327" customFormat="1" ht="18.75">
      <c r="E45" s="341"/>
      <c r="F45" s="341"/>
      <c r="G45" s="342"/>
      <c r="I45" s="343"/>
    </row>
    <row r="46" spans="5:9" s="327" customFormat="1" ht="18.75">
      <c r="E46" s="341"/>
      <c r="F46" s="341"/>
      <c r="G46" s="342"/>
      <c r="I46" s="343"/>
    </row>
    <row r="47" spans="5:9" s="327" customFormat="1" ht="18.75">
      <c r="E47" s="341"/>
      <c r="F47" s="341"/>
      <c r="G47" s="342"/>
      <c r="I47" s="343"/>
    </row>
    <row r="48" spans="5:9" s="327" customFormat="1" ht="18.75">
      <c r="E48" s="341"/>
      <c r="F48" s="341"/>
      <c r="G48" s="342"/>
      <c r="I48" s="343"/>
    </row>
    <row r="49" spans="5:9" s="327" customFormat="1" ht="18.75">
      <c r="E49" s="341"/>
      <c r="F49" s="341"/>
      <c r="G49" s="342"/>
      <c r="I49" s="343"/>
    </row>
    <row r="50" spans="5:9" s="327" customFormat="1" ht="18.75">
      <c r="E50" s="341"/>
      <c r="F50" s="341"/>
      <c r="G50" s="342"/>
      <c r="I50" s="343"/>
    </row>
    <row r="51" spans="5:9" s="327" customFormat="1" ht="18.75">
      <c r="E51" s="341"/>
      <c r="F51" s="341"/>
      <c r="G51" s="342"/>
      <c r="I51" s="343"/>
    </row>
    <row r="52" spans="5:9" s="327" customFormat="1" ht="18.75">
      <c r="E52" s="341"/>
      <c r="F52" s="341"/>
      <c r="G52" s="342"/>
      <c r="I52" s="343"/>
    </row>
    <row r="53" spans="5:9" s="327" customFormat="1" ht="18.75">
      <c r="E53" s="341"/>
      <c r="F53" s="341"/>
      <c r="G53" s="342"/>
      <c r="I53" s="343"/>
    </row>
    <row r="54" spans="5:9" s="327" customFormat="1" ht="18.75">
      <c r="E54" s="341"/>
      <c r="F54" s="341"/>
      <c r="G54" s="342"/>
      <c r="I54" s="343"/>
    </row>
    <row r="55" spans="5:9" s="327" customFormat="1" ht="18.75">
      <c r="E55" s="341"/>
      <c r="F55" s="341"/>
      <c r="G55" s="342"/>
      <c r="I55" s="343"/>
    </row>
    <row r="56" spans="5:9" s="327" customFormat="1" ht="18.75">
      <c r="E56" s="341"/>
      <c r="F56" s="341"/>
      <c r="G56" s="342"/>
      <c r="I56" s="343"/>
    </row>
    <row r="57" spans="5:9" s="327" customFormat="1" ht="18.75">
      <c r="E57" s="341"/>
      <c r="F57" s="341"/>
      <c r="G57" s="342"/>
      <c r="I57" s="343"/>
    </row>
    <row r="58" spans="5:9" s="327" customFormat="1" ht="18.75">
      <c r="E58" s="341"/>
      <c r="F58" s="341"/>
      <c r="G58" s="342"/>
      <c r="I58" s="343"/>
    </row>
    <row r="59" spans="5:9" s="327" customFormat="1" ht="18.75">
      <c r="E59" s="341"/>
      <c r="F59" s="341"/>
      <c r="G59" s="342"/>
      <c r="I59" s="343"/>
    </row>
    <row r="60" spans="5:9" s="327" customFormat="1" ht="18.75">
      <c r="E60" s="341"/>
      <c r="F60" s="341"/>
      <c r="G60" s="342"/>
      <c r="I60" s="343"/>
    </row>
    <row r="61" spans="5:9" s="327" customFormat="1" ht="18.75">
      <c r="E61" s="341"/>
      <c r="F61" s="341"/>
      <c r="G61" s="342"/>
      <c r="I61" s="343"/>
    </row>
    <row r="62" spans="5:9" s="327" customFormat="1" ht="18.75">
      <c r="E62" s="341"/>
      <c r="F62" s="341"/>
      <c r="G62" s="342"/>
      <c r="I62" s="343"/>
    </row>
    <row r="63" spans="5:9" s="327" customFormat="1" ht="18.75">
      <c r="E63" s="341"/>
      <c r="F63" s="341"/>
      <c r="G63" s="342"/>
      <c r="I63" s="343"/>
    </row>
    <row r="64" spans="5:9" s="327" customFormat="1" ht="18.75">
      <c r="E64" s="341"/>
      <c r="F64" s="341"/>
      <c r="G64" s="342"/>
      <c r="I64" s="343"/>
    </row>
    <row r="65" spans="5:9" s="327" customFormat="1" ht="18.75">
      <c r="E65" s="341"/>
      <c r="F65" s="341"/>
      <c r="G65" s="342"/>
      <c r="I65" s="343"/>
    </row>
    <row r="66" spans="5:9" s="327" customFormat="1" ht="18.75">
      <c r="E66" s="341"/>
      <c r="F66" s="341"/>
      <c r="G66" s="342"/>
      <c r="I66" s="343"/>
    </row>
    <row r="67" spans="5:9" s="327" customFormat="1" ht="18.75">
      <c r="E67" s="341"/>
      <c r="F67" s="341"/>
      <c r="G67" s="342"/>
      <c r="I67" s="343"/>
    </row>
    <row r="68" spans="5:9" s="327" customFormat="1" ht="18.75">
      <c r="E68" s="341"/>
      <c r="F68" s="341"/>
      <c r="G68" s="342"/>
      <c r="I68" s="343"/>
    </row>
    <row r="69" spans="5:9" s="327" customFormat="1" ht="18.75">
      <c r="E69" s="341"/>
      <c r="F69" s="341"/>
      <c r="G69" s="342"/>
      <c r="I69" s="343"/>
    </row>
    <row r="70" spans="5:9" s="327" customFormat="1" ht="18.75">
      <c r="E70" s="341"/>
      <c r="F70" s="341"/>
      <c r="G70" s="342"/>
      <c r="I70" s="343"/>
    </row>
    <row r="71" spans="5:9" s="327" customFormat="1" ht="18.75">
      <c r="E71" s="341"/>
      <c r="F71" s="341"/>
      <c r="G71" s="342"/>
      <c r="I71" s="343"/>
    </row>
    <row r="72" spans="5:9" s="327" customFormat="1" ht="18.75">
      <c r="E72" s="341"/>
      <c r="F72" s="341"/>
      <c r="G72" s="342"/>
      <c r="I72" s="343"/>
    </row>
    <row r="73" spans="5:9" s="327" customFormat="1" ht="18.75">
      <c r="E73" s="341"/>
      <c r="F73" s="341"/>
      <c r="G73" s="342"/>
      <c r="I73" s="343"/>
    </row>
    <row r="74" spans="5:9" s="327" customFormat="1" ht="18.75">
      <c r="E74" s="341"/>
      <c r="F74" s="341"/>
      <c r="G74" s="342"/>
      <c r="I74" s="343"/>
    </row>
    <row r="75" spans="5:9" s="327" customFormat="1" ht="18.75">
      <c r="E75" s="341"/>
      <c r="F75" s="341"/>
      <c r="G75" s="342"/>
      <c r="I75" s="343"/>
    </row>
    <row r="76" spans="5:9" s="327" customFormat="1" ht="18.75">
      <c r="E76" s="341"/>
      <c r="F76" s="341"/>
      <c r="G76" s="342"/>
      <c r="I76" s="343"/>
    </row>
    <row r="77" spans="5:9" s="327" customFormat="1" ht="18.75">
      <c r="E77" s="341"/>
      <c r="F77" s="341"/>
      <c r="G77" s="342"/>
      <c r="I77" s="343"/>
    </row>
    <row r="78" spans="5:9" s="327" customFormat="1" ht="18.75">
      <c r="E78" s="341"/>
      <c r="F78" s="341"/>
      <c r="G78" s="342"/>
      <c r="I78" s="343"/>
    </row>
    <row r="79" spans="5:9" s="327" customFormat="1" ht="18.75">
      <c r="E79" s="341"/>
      <c r="F79" s="341"/>
      <c r="G79" s="342"/>
      <c r="I79" s="343"/>
    </row>
    <row r="80" spans="5:9" s="327" customFormat="1" ht="18.75">
      <c r="E80" s="341"/>
      <c r="F80" s="341"/>
      <c r="G80" s="342"/>
      <c r="I80" s="343"/>
    </row>
    <row r="81" spans="5:9" s="327" customFormat="1" ht="18.75">
      <c r="E81" s="341"/>
      <c r="F81" s="341"/>
      <c r="G81" s="342"/>
      <c r="I81" s="343"/>
    </row>
    <row r="82" spans="5:9" s="327" customFormat="1" ht="18.75">
      <c r="E82" s="341"/>
      <c r="F82" s="341"/>
      <c r="G82" s="342"/>
      <c r="I82" s="343"/>
    </row>
    <row r="83" spans="5:9" s="327" customFormat="1" ht="18.75">
      <c r="E83" s="341"/>
      <c r="F83" s="341"/>
      <c r="G83" s="342"/>
      <c r="I83" s="343"/>
    </row>
    <row r="84" spans="5:9" s="327" customFormat="1" ht="18.75">
      <c r="E84" s="341"/>
      <c r="F84" s="341"/>
      <c r="G84" s="342"/>
      <c r="I84" s="343"/>
    </row>
    <row r="85" spans="5:9" s="327" customFormat="1" ht="18.75">
      <c r="E85" s="341"/>
      <c r="F85" s="341"/>
      <c r="G85" s="342"/>
      <c r="I85" s="343"/>
    </row>
    <row r="86" spans="5:9" s="327" customFormat="1" ht="18.75">
      <c r="E86" s="341"/>
      <c r="F86" s="341"/>
      <c r="G86" s="342"/>
      <c r="I86" s="343"/>
    </row>
    <row r="87" spans="5:9" s="327" customFormat="1" ht="18.75">
      <c r="E87" s="341"/>
      <c r="F87" s="341"/>
      <c r="G87" s="342"/>
      <c r="I87" s="343"/>
    </row>
    <row r="88" spans="5:9" s="327" customFormat="1" ht="18.75">
      <c r="E88" s="341"/>
      <c r="F88" s="341"/>
      <c r="G88" s="342"/>
      <c r="I88" s="343"/>
    </row>
    <row r="89" spans="5:9" s="327" customFormat="1" ht="18.75">
      <c r="E89" s="341"/>
      <c r="F89" s="341"/>
      <c r="G89" s="342"/>
      <c r="I89" s="343"/>
    </row>
    <row r="90" spans="5:9" s="327" customFormat="1" ht="18.75">
      <c r="E90" s="341"/>
      <c r="F90" s="341"/>
      <c r="G90" s="342"/>
      <c r="I90" s="343"/>
    </row>
    <row r="91" spans="5:9" s="327" customFormat="1" ht="18.75">
      <c r="E91" s="341"/>
      <c r="F91" s="341"/>
      <c r="G91" s="342"/>
      <c r="I91" s="343"/>
    </row>
    <row r="92" spans="5:9" s="327" customFormat="1" ht="18.75">
      <c r="E92" s="341"/>
      <c r="F92" s="341"/>
      <c r="G92" s="342"/>
      <c r="I92" s="343"/>
    </row>
    <row r="93" spans="1:4" ht="18.75">
      <c r="A93" s="327"/>
      <c r="B93" s="327"/>
      <c r="C93" s="327"/>
      <c r="D93" s="327"/>
    </row>
    <row r="94" spans="1:4" ht="18.75">
      <c r="A94" s="327"/>
      <c r="B94" s="327"/>
      <c r="C94" s="327"/>
      <c r="D94" s="327"/>
    </row>
    <row r="95" spans="1:4" ht="18.75">
      <c r="A95" s="327"/>
      <c r="B95" s="327"/>
      <c r="C95" s="327"/>
      <c r="D95" s="327"/>
    </row>
    <row r="96" spans="1:4" ht="18.75">
      <c r="A96" s="327"/>
      <c r="B96" s="327"/>
      <c r="C96" s="327"/>
      <c r="D96" s="327"/>
    </row>
    <row r="97" spans="1:4" ht="18.75">
      <c r="A97" s="327"/>
      <c r="B97" s="327"/>
      <c r="C97" s="327"/>
      <c r="D97" s="327"/>
    </row>
    <row r="98" spans="1:4" ht="18.75">
      <c r="A98" s="327"/>
      <c r="B98" s="327"/>
      <c r="C98" s="327"/>
      <c r="D98" s="327"/>
    </row>
  </sheetData>
  <sheetProtection formatCells="0" formatColumns="0" formatRows="0"/>
  <mergeCells count="26">
    <mergeCell ref="A2:B2"/>
    <mergeCell ref="D2:D3"/>
    <mergeCell ref="A3:B6"/>
    <mergeCell ref="I4:J5"/>
    <mergeCell ref="H4:H5"/>
    <mergeCell ref="I6:J7"/>
    <mergeCell ref="C4:C5"/>
    <mergeCell ref="C6:C7"/>
    <mergeCell ref="E32:I32"/>
    <mergeCell ref="E33:I33"/>
    <mergeCell ref="C27:C28"/>
    <mergeCell ref="C30:D30"/>
    <mergeCell ref="C14:C15"/>
    <mergeCell ref="C17:C18"/>
    <mergeCell ref="C19:C20"/>
    <mergeCell ref="C21:C22"/>
    <mergeCell ref="C23:C24"/>
    <mergeCell ref="C25:C26"/>
    <mergeCell ref="E30:I30"/>
    <mergeCell ref="C10:C11"/>
    <mergeCell ref="C12:C13"/>
    <mergeCell ref="I10:J11"/>
    <mergeCell ref="I12:J13"/>
    <mergeCell ref="I8:J9"/>
    <mergeCell ref="I14:J15"/>
    <mergeCell ref="C8:C9"/>
  </mergeCells>
  <printOptions/>
  <pageMargins left="0.7086614173228347" right="0.35433070866141736" top="0.35433070866141736" bottom="0.31496062992125984" header="0.31496062992125984" footer="0.31496062992125984"/>
  <pageSetup horizontalDpi="600" verticalDpi="600" orientation="landscape" paperSize="9" scale="75" r:id="rId4"/>
  <drawing r:id="rId3"/>
  <legacyDrawing r:id="rId2"/>
</worksheet>
</file>

<file path=xl/worksheets/sheet5.xml><?xml version="1.0" encoding="utf-8"?>
<worksheet xmlns="http://schemas.openxmlformats.org/spreadsheetml/2006/main" xmlns:r="http://schemas.openxmlformats.org/officeDocument/2006/relationships">
  <dimension ref="A2:K23"/>
  <sheetViews>
    <sheetView zoomScalePageLayoutView="0" workbookViewId="0" topLeftCell="A1">
      <selection activeCell="A1" sqref="A1:K16384"/>
    </sheetView>
  </sheetViews>
  <sheetFormatPr defaultColWidth="11.421875" defaultRowHeight="15"/>
  <cols>
    <col min="3" max="3" width="17.28125" style="0" customWidth="1"/>
    <col min="4" max="4" width="16.00390625" style="0" customWidth="1"/>
    <col min="5" max="5" width="6.7109375" style="0" customWidth="1"/>
    <col min="6" max="6" width="19.00390625" style="0" customWidth="1"/>
    <col min="7" max="7" width="6.140625" style="0" customWidth="1"/>
    <col min="8" max="8" width="12.7109375" style="0" customWidth="1"/>
  </cols>
  <sheetData>
    <row r="1" ht="15.75" thickBot="1"/>
    <row r="2" spans="1:11" ht="21.75" customHeight="1" thickBot="1">
      <c r="A2" s="677" t="s">
        <v>227</v>
      </c>
      <c r="B2" s="678"/>
      <c r="C2" s="678"/>
      <c r="D2" s="375" t="s">
        <v>230</v>
      </c>
      <c r="E2" s="375" t="s">
        <v>232</v>
      </c>
      <c r="F2" s="375" t="s">
        <v>231</v>
      </c>
      <c r="G2" s="375" t="s">
        <v>232</v>
      </c>
      <c r="H2" s="376" t="s">
        <v>58</v>
      </c>
      <c r="I2" s="692" t="s">
        <v>246</v>
      </c>
      <c r="J2" s="692"/>
      <c r="K2" s="693"/>
    </row>
    <row r="3" spans="1:11" ht="15">
      <c r="A3" s="669" t="s">
        <v>228</v>
      </c>
      <c r="B3" s="670"/>
      <c r="C3" s="670"/>
      <c r="D3" s="372">
        <v>1643.91</v>
      </c>
      <c r="E3" s="373" t="s">
        <v>238</v>
      </c>
      <c r="F3" s="372">
        <v>1643.91</v>
      </c>
      <c r="G3" s="373" t="s">
        <v>238</v>
      </c>
      <c r="H3" s="374">
        <v>1</v>
      </c>
      <c r="I3" s="683"/>
      <c r="J3" s="683"/>
      <c r="K3" s="684"/>
    </row>
    <row r="4" spans="1:11" ht="15">
      <c r="A4" s="671" t="s">
        <v>229</v>
      </c>
      <c r="B4" s="672"/>
      <c r="C4" s="672"/>
      <c r="D4" s="364">
        <v>747.72</v>
      </c>
      <c r="E4" s="363" t="s">
        <v>238</v>
      </c>
      <c r="F4" s="366">
        <v>876</v>
      </c>
      <c r="G4" s="363" t="s">
        <v>238</v>
      </c>
      <c r="H4" s="365">
        <v>1</v>
      </c>
      <c r="I4" s="683"/>
      <c r="J4" s="683"/>
      <c r="K4" s="684"/>
    </row>
    <row r="5" spans="1:11" ht="15">
      <c r="A5" s="371" t="s">
        <v>235</v>
      </c>
      <c r="B5" s="364"/>
      <c r="C5" s="364" t="s">
        <v>236</v>
      </c>
      <c r="D5" s="366">
        <v>0</v>
      </c>
      <c r="E5" s="363" t="s">
        <v>238</v>
      </c>
      <c r="F5" s="366">
        <f>370/4</f>
        <v>92.5</v>
      </c>
      <c r="G5" s="363" t="s">
        <v>238</v>
      </c>
      <c r="H5" s="365">
        <v>0.25</v>
      </c>
      <c r="I5" s="683"/>
      <c r="J5" s="683"/>
      <c r="K5" s="684"/>
    </row>
    <row r="6" spans="1:11" ht="34.5" customHeight="1">
      <c r="A6" s="671" t="s">
        <v>239</v>
      </c>
      <c r="B6" s="672"/>
      <c r="C6" s="672"/>
      <c r="D6" s="366">
        <v>0</v>
      </c>
      <c r="E6" s="363" t="s">
        <v>238</v>
      </c>
      <c r="F6" s="689" t="s">
        <v>247</v>
      </c>
      <c r="G6" s="690"/>
      <c r="H6" s="691"/>
      <c r="I6" s="694"/>
      <c r="J6" s="694"/>
      <c r="K6" s="695"/>
    </row>
    <row r="7" spans="1:11" ht="24.75" customHeight="1">
      <c r="A7" s="675" t="s">
        <v>233</v>
      </c>
      <c r="B7" s="676"/>
      <c r="C7" s="364" t="s">
        <v>234</v>
      </c>
      <c r="D7" s="665">
        <v>4419.4</v>
      </c>
      <c r="E7" s="363" t="s">
        <v>238</v>
      </c>
      <c r="F7" s="366">
        <v>4900</v>
      </c>
      <c r="G7" s="363" t="s">
        <v>238</v>
      </c>
      <c r="H7" s="365">
        <v>1</v>
      </c>
      <c r="I7" s="667" t="s">
        <v>243</v>
      </c>
      <c r="J7" s="667"/>
      <c r="K7" s="668"/>
    </row>
    <row r="8" spans="1:11" ht="24.75" customHeight="1">
      <c r="A8" s="675"/>
      <c r="B8" s="676"/>
      <c r="C8" s="367" t="s">
        <v>237</v>
      </c>
      <c r="D8" s="666"/>
      <c r="E8" s="368" t="s">
        <v>238</v>
      </c>
      <c r="F8" s="369">
        <v>1120</v>
      </c>
      <c r="G8" s="368" t="s">
        <v>238</v>
      </c>
      <c r="H8" s="370">
        <v>0.5</v>
      </c>
      <c r="I8" s="667"/>
      <c r="J8" s="667"/>
      <c r="K8" s="668"/>
    </row>
    <row r="9" spans="1:11" ht="24.75" customHeight="1">
      <c r="A9" s="675" t="s">
        <v>240</v>
      </c>
      <c r="B9" s="676"/>
      <c r="C9" s="364" t="s">
        <v>234</v>
      </c>
      <c r="D9" s="665">
        <v>131.83</v>
      </c>
      <c r="E9" s="363" t="s">
        <v>238</v>
      </c>
      <c r="F9" s="366">
        <v>191</v>
      </c>
      <c r="G9" s="363" t="s">
        <v>238</v>
      </c>
      <c r="H9" s="365">
        <v>1</v>
      </c>
      <c r="I9" s="679" t="s">
        <v>245</v>
      </c>
      <c r="J9" s="680"/>
      <c r="K9" s="681"/>
    </row>
    <row r="10" spans="1:11" ht="24.75" customHeight="1">
      <c r="A10" s="675"/>
      <c r="B10" s="676"/>
      <c r="C10" s="367" t="s">
        <v>241</v>
      </c>
      <c r="D10" s="666"/>
      <c r="E10" s="363" t="s">
        <v>238</v>
      </c>
      <c r="F10" s="366">
        <v>85</v>
      </c>
      <c r="G10" s="363" t="s">
        <v>238</v>
      </c>
      <c r="H10" s="370">
        <v>0.25</v>
      </c>
      <c r="I10" s="682"/>
      <c r="J10" s="683"/>
      <c r="K10" s="684"/>
    </row>
    <row r="11" spans="1:11" ht="24.75" customHeight="1" thickBot="1">
      <c r="A11" s="673" t="s">
        <v>242</v>
      </c>
      <c r="B11" s="674"/>
      <c r="C11" s="674"/>
      <c r="D11" s="377">
        <v>30.49</v>
      </c>
      <c r="E11" s="378" t="s">
        <v>238</v>
      </c>
      <c r="F11" s="377">
        <v>90</v>
      </c>
      <c r="G11" s="378" t="s">
        <v>238</v>
      </c>
      <c r="H11" s="379">
        <v>1</v>
      </c>
      <c r="I11" s="682"/>
      <c r="J11" s="683"/>
      <c r="K11" s="684"/>
    </row>
    <row r="12" spans="1:11" ht="15.75" thickBot="1">
      <c r="A12" s="687" t="s">
        <v>244</v>
      </c>
      <c r="B12" s="688"/>
      <c r="C12" s="688"/>
      <c r="D12" s="380">
        <f>SUM(D3:D11)</f>
        <v>6973.349999999999</v>
      </c>
      <c r="E12" s="381" t="s">
        <v>238</v>
      </c>
      <c r="F12" s="380">
        <f>SUM(F7:F11)+F3+F4+F5</f>
        <v>8998.41</v>
      </c>
      <c r="G12" s="381" t="s">
        <v>238</v>
      </c>
      <c r="H12" s="382"/>
      <c r="I12" s="685"/>
      <c r="J12" s="685"/>
      <c r="K12" s="686"/>
    </row>
    <row r="13" spans="5:7" ht="15">
      <c r="E13" s="362"/>
      <c r="G13" s="362"/>
    </row>
    <row r="14" spans="5:7" ht="15">
      <c r="E14" s="362"/>
      <c r="G14" s="362"/>
    </row>
    <row r="15" spans="5:7" ht="15">
      <c r="E15" s="362"/>
      <c r="G15" s="362"/>
    </row>
    <row r="16" spans="5:7" ht="15">
      <c r="E16" s="362"/>
      <c r="G16" s="362"/>
    </row>
    <row r="17" spans="5:7" ht="15">
      <c r="E17" s="362"/>
      <c r="G17" s="362"/>
    </row>
    <row r="18" spans="5:7" ht="15">
      <c r="E18" s="362"/>
      <c r="G18" s="362"/>
    </row>
    <row r="19" spans="5:7" ht="15">
      <c r="E19" s="362"/>
      <c r="G19" s="362"/>
    </row>
    <row r="20" spans="5:7" ht="15">
      <c r="E20" s="362"/>
      <c r="G20" s="362"/>
    </row>
    <row r="21" spans="5:7" ht="15">
      <c r="E21" s="362"/>
      <c r="G21" s="362"/>
    </row>
    <row r="22" spans="5:7" ht="15">
      <c r="E22" s="362"/>
      <c r="G22" s="362"/>
    </row>
    <row r="23" ht="15">
      <c r="G23" s="362"/>
    </row>
  </sheetData>
  <sheetProtection/>
  <mergeCells count="14">
    <mergeCell ref="A2:C2"/>
    <mergeCell ref="I9:K12"/>
    <mergeCell ref="A12:C12"/>
    <mergeCell ref="F6:H6"/>
    <mergeCell ref="I2:K6"/>
    <mergeCell ref="D7:D8"/>
    <mergeCell ref="D9:D10"/>
    <mergeCell ref="I7:K8"/>
    <mergeCell ref="A3:C3"/>
    <mergeCell ref="A4:C4"/>
    <mergeCell ref="A6:C6"/>
    <mergeCell ref="A11:C11"/>
    <mergeCell ref="A7:B8"/>
    <mergeCell ref="A9:B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IV16384"/>
    </sheetView>
  </sheetViews>
  <sheetFormatPr defaultColWidth="11.421875" defaultRowHeight="15"/>
  <cols>
    <col min="1" max="1" width="15.57421875" style="2" customWidth="1"/>
    <col min="2" max="2" width="22.00390625" style="2" customWidth="1"/>
    <col min="3" max="3" width="23.8515625" style="2" customWidth="1"/>
    <col min="4" max="4" width="16.28125" style="2" customWidth="1"/>
    <col min="5" max="5" width="14.7109375" style="21" customWidth="1"/>
    <col min="6" max="6" width="4.7109375" style="21" customWidth="1"/>
    <col min="7" max="7" width="23.00390625" style="30" customWidth="1"/>
    <col min="8" max="8" width="9.421875" style="2" customWidth="1"/>
    <col min="9" max="9" width="16.421875" style="10" customWidth="1"/>
    <col min="10" max="16384" width="11.421875" style="2" customWidth="1"/>
  </cols>
  <sheetData>
    <row r="1" spans="1:9" ht="71.25" customHeight="1" thickBot="1">
      <c r="A1" s="28" t="s">
        <v>40</v>
      </c>
      <c r="F1" s="709"/>
      <c r="G1" s="709"/>
      <c r="H1" s="709"/>
      <c r="I1" s="709"/>
    </row>
    <row r="2" spans="1:9" ht="46.5" customHeight="1" thickBot="1">
      <c r="A2" s="710" t="s">
        <v>45</v>
      </c>
      <c r="B2" s="710"/>
      <c r="D2" s="27" t="s">
        <v>33</v>
      </c>
      <c r="E2" s="712"/>
      <c r="F2" s="713"/>
      <c r="G2" s="714"/>
      <c r="H2" s="715" t="s">
        <v>46</v>
      </c>
      <c r="I2" s="716"/>
    </row>
    <row r="3" spans="1:9" ht="32.25" customHeight="1" thickTop="1">
      <c r="A3" s="710"/>
      <c r="B3" s="710"/>
      <c r="C3" s="649" t="s">
        <v>27</v>
      </c>
      <c r="D3" s="26">
        <f>100%-(D5+D7+D9+D11+D13)</f>
        <v>0.58</v>
      </c>
      <c r="E3" s="22" t="s">
        <v>28</v>
      </c>
      <c r="F3" s="24">
        <v>0.6</v>
      </c>
      <c r="G3" s="31" t="e">
        <f>D4*F3</f>
        <v>#REF!</v>
      </c>
      <c r="H3" s="717"/>
      <c r="I3" s="718"/>
    </row>
    <row r="4" spans="1:9" ht="32.25" customHeight="1" thickBot="1">
      <c r="A4" s="710"/>
      <c r="B4" s="710"/>
      <c r="C4" s="653"/>
      <c r="D4" s="33" t="e">
        <f>B9*D3</f>
        <v>#REF!</v>
      </c>
      <c r="E4" s="23" t="s">
        <v>29</v>
      </c>
      <c r="F4" s="25">
        <v>0.4</v>
      </c>
      <c r="G4" s="34" t="e">
        <f>D4*F4</f>
        <v>#REF!</v>
      </c>
      <c r="H4" s="5" t="s">
        <v>30</v>
      </c>
      <c r="I4" s="32" t="e">
        <f>G4+(G4*25%)</f>
        <v>#REF!</v>
      </c>
    </row>
    <row r="5" spans="1:9" ht="32.25" customHeight="1" thickTop="1">
      <c r="A5" s="710"/>
      <c r="B5" s="710"/>
      <c r="C5" s="649" t="s">
        <v>31</v>
      </c>
      <c r="D5" s="4">
        <v>0.2</v>
      </c>
      <c r="E5" s="22" t="s">
        <v>28</v>
      </c>
      <c r="F5" s="24">
        <v>0.6</v>
      </c>
      <c r="G5" s="31" t="e">
        <f>D6*F5</f>
        <v>#REF!</v>
      </c>
      <c r="H5" s="707"/>
      <c r="I5" s="708"/>
    </row>
    <row r="6" spans="1:9" ht="32.25" customHeight="1" thickBot="1">
      <c r="A6" s="710"/>
      <c r="B6" s="710"/>
      <c r="C6" s="653"/>
      <c r="D6" s="33" t="e">
        <f>$B$9*D5</f>
        <v>#REF!</v>
      </c>
      <c r="E6" s="23" t="s">
        <v>29</v>
      </c>
      <c r="F6" s="25">
        <v>0.4</v>
      </c>
      <c r="G6" s="34" t="e">
        <f>D6*F6</f>
        <v>#REF!</v>
      </c>
      <c r="H6" s="5" t="s">
        <v>30</v>
      </c>
      <c r="I6" s="32" t="e">
        <f>G6+(G6*25%)</f>
        <v>#REF!</v>
      </c>
    </row>
    <row r="7" spans="1:9" ht="32.25" customHeight="1" thickBot="1" thickTop="1">
      <c r="A7" s="711"/>
      <c r="B7" s="711"/>
      <c r="C7" s="649" t="s">
        <v>32</v>
      </c>
      <c r="D7" s="4">
        <v>0.07</v>
      </c>
      <c r="E7" s="22" t="s">
        <v>28</v>
      </c>
      <c r="F7" s="24">
        <v>0.6</v>
      </c>
      <c r="G7" s="31" t="e">
        <f>D8*F7</f>
        <v>#REF!</v>
      </c>
      <c r="H7" s="707"/>
      <c r="I7" s="708"/>
    </row>
    <row r="8" spans="1:9" ht="32.25" customHeight="1" thickBot="1" thickTop="1">
      <c r="A8" s="6" t="s">
        <v>7</v>
      </c>
      <c r="B8" s="7">
        <v>1</v>
      </c>
      <c r="C8" s="653"/>
      <c r="D8" s="33" t="e">
        <f>$B$9*D7</f>
        <v>#REF!</v>
      </c>
      <c r="E8" s="23" t="s">
        <v>29</v>
      </c>
      <c r="F8" s="25">
        <v>0.4</v>
      </c>
      <c r="G8" s="34" t="e">
        <f>D8*F8</f>
        <v>#REF!</v>
      </c>
      <c r="H8" s="5" t="s">
        <v>30</v>
      </c>
      <c r="I8" s="32" t="e">
        <f>G8+(G8*25%)</f>
        <v>#REF!</v>
      </c>
    </row>
    <row r="9" spans="1:9" ht="32.25" customHeight="1" thickBot="1" thickTop="1">
      <c r="A9" s="8" t="s">
        <v>33</v>
      </c>
      <c r="B9" s="29" t="e">
        <f>Honorarios!#REF!</f>
        <v>#REF!</v>
      </c>
      <c r="C9" s="649" t="s">
        <v>34</v>
      </c>
      <c r="D9" s="4">
        <v>0.05</v>
      </c>
      <c r="E9" s="22" t="s">
        <v>28</v>
      </c>
      <c r="F9" s="24">
        <v>0.6</v>
      </c>
      <c r="G9" s="31" t="e">
        <f>D10*F9</f>
        <v>#REF!</v>
      </c>
      <c r="H9" s="707"/>
      <c r="I9" s="708"/>
    </row>
    <row r="10" spans="1:11" ht="32.25" customHeight="1" thickBot="1" thickTop="1">
      <c r="A10" s="3"/>
      <c r="B10" s="3"/>
      <c r="C10" s="653"/>
      <c r="D10" s="33" t="e">
        <f>$B$9*D9</f>
        <v>#REF!</v>
      </c>
      <c r="E10" s="23" t="s">
        <v>29</v>
      </c>
      <c r="F10" s="25">
        <v>0.4</v>
      </c>
      <c r="G10" s="34" t="e">
        <f>D10*F10</f>
        <v>#REF!</v>
      </c>
      <c r="H10" s="5" t="s">
        <v>30</v>
      </c>
      <c r="I10" s="32" t="e">
        <f>G10+(G10*25%)</f>
        <v>#REF!</v>
      </c>
      <c r="K10" s="10"/>
    </row>
    <row r="11" spans="1:9" ht="32.25" customHeight="1" thickTop="1">
      <c r="A11" s="3"/>
      <c r="B11" s="3"/>
      <c r="C11" s="649" t="s">
        <v>35</v>
      </c>
      <c r="D11" s="4">
        <v>0.07</v>
      </c>
      <c r="E11" s="22" t="s">
        <v>28</v>
      </c>
      <c r="F11" s="24">
        <v>0.6</v>
      </c>
      <c r="G11" s="31" t="e">
        <f>D12*F11</f>
        <v>#REF!</v>
      </c>
      <c r="H11" s="707"/>
      <c r="I11" s="708"/>
    </row>
    <row r="12" spans="1:9" ht="32.25" customHeight="1" thickBot="1">
      <c r="A12" s="3"/>
      <c r="B12" s="9"/>
      <c r="C12" s="653"/>
      <c r="D12" s="33" t="e">
        <f>$B$9*D11</f>
        <v>#REF!</v>
      </c>
      <c r="E12" s="23" t="s">
        <v>29</v>
      </c>
      <c r="F12" s="25">
        <v>0.4</v>
      </c>
      <c r="G12" s="34" t="e">
        <f>D12*F12</f>
        <v>#REF!</v>
      </c>
      <c r="H12" s="5" t="s">
        <v>30</v>
      </c>
      <c r="I12" s="32" t="e">
        <f>G12+(G12*25%)</f>
        <v>#REF!</v>
      </c>
    </row>
    <row r="13" spans="1:9" ht="32.25" customHeight="1" thickTop="1">
      <c r="A13" s="3"/>
      <c r="B13" s="3"/>
      <c r="C13" s="649" t="s">
        <v>36</v>
      </c>
      <c r="D13" s="4">
        <v>0.03</v>
      </c>
      <c r="E13" s="22" t="s">
        <v>28</v>
      </c>
      <c r="F13" s="24">
        <v>0.6</v>
      </c>
      <c r="G13" s="31" t="e">
        <f>D14*F13</f>
        <v>#REF!</v>
      </c>
      <c r="H13" s="707"/>
      <c r="I13" s="708"/>
    </row>
    <row r="14" spans="1:9" ht="32.25" customHeight="1" thickBot="1">
      <c r="A14" s="3"/>
      <c r="B14" s="3"/>
      <c r="C14" s="653"/>
      <c r="D14" s="33" t="e">
        <f>$B$9*D13</f>
        <v>#REF!</v>
      </c>
      <c r="E14" s="23" t="s">
        <v>29</v>
      </c>
      <c r="F14" s="25">
        <v>0.4</v>
      </c>
      <c r="G14" s="34" t="e">
        <f>D14*F14</f>
        <v>#REF!</v>
      </c>
      <c r="H14" s="5" t="s">
        <v>30</v>
      </c>
      <c r="I14" s="32" t="e">
        <f>G14+(G14*25%)</f>
        <v>#REF!</v>
      </c>
    </row>
    <row r="15" ht="62.25" customHeight="1" hidden="1">
      <c r="A15" s="1" t="s">
        <v>41</v>
      </c>
    </row>
    <row r="16" spans="1:9" ht="32.25" customHeight="1" hidden="1">
      <c r="A16" s="3"/>
      <c r="B16" s="3"/>
      <c r="C16" s="649" t="s">
        <v>27</v>
      </c>
      <c r="D16" s="11">
        <f>100%-(D18+D20+D22+D24+D26)</f>
        <v>0.57</v>
      </c>
      <c r="I16" s="2"/>
    </row>
    <row r="17" spans="1:9" ht="32.25" customHeight="1" hidden="1">
      <c r="A17" s="3"/>
      <c r="B17" s="3"/>
      <c r="C17" s="653"/>
      <c r="D17" s="12" t="e">
        <f>(B22+B23+B24)*D16</f>
        <v>#REF!</v>
      </c>
      <c r="I17" s="2"/>
    </row>
    <row r="18" spans="1:9" ht="32.25" customHeight="1" hidden="1">
      <c r="A18" s="3"/>
      <c r="B18" s="3"/>
      <c r="C18" s="649" t="s">
        <v>31</v>
      </c>
      <c r="D18" s="11">
        <v>0.2</v>
      </c>
      <c r="I18" s="2"/>
    </row>
    <row r="19" spans="1:9" ht="32.25" customHeight="1" hidden="1">
      <c r="A19" s="3"/>
      <c r="B19" s="3"/>
      <c r="C19" s="653"/>
      <c r="D19" s="12" t="e">
        <f>$B$9*D18</f>
        <v>#REF!</v>
      </c>
      <c r="I19" s="2"/>
    </row>
    <row r="20" spans="1:9" ht="32.25" customHeight="1" hidden="1">
      <c r="A20" s="13"/>
      <c r="B20" s="14"/>
      <c r="C20" s="649" t="s">
        <v>32</v>
      </c>
      <c r="D20" s="11">
        <v>0.07</v>
      </c>
      <c r="I20" s="2"/>
    </row>
    <row r="21" spans="1:9" ht="32.25" customHeight="1" hidden="1">
      <c r="A21" s="15" t="s">
        <v>7</v>
      </c>
      <c r="B21" s="16">
        <v>1</v>
      </c>
      <c r="C21" s="654"/>
      <c r="D21" s="12" t="e">
        <f>$B$9*D20</f>
        <v>#REF!</v>
      </c>
      <c r="I21" s="2"/>
    </row>
    <row r="22" spans="1:9" ht="32.25" customHeight="1" hidden="1">
      <c r="A22" s="17" t="s">
        <v>37</v>
      </c>
      <c r="B22" s="18">
        <f>Honorarios!C49</f>
        <v>0</v>
      </c>
      <c r="C22" s="649" t="s">
        <v>34</v>
      </c>
      <c r="D22" s="11">
        <v>0.05</v>
      </c>
      <c r="I22" s="2"/>
    </row>
    <row r="23" spans="1:9" ht="32.25" customHeight="1" hidden="1">
      <c r="A23" s="19" t="s">
        <v>38</v>
      </c>
      <c r="B23" s="20" t="e">
        <f>Honorarios!#REF!</f>
        <v>#REF!</v>
      </c>
      <c r="C23" s="653"/>
      <c r="D23" s="12" t="e">
        <f>$B$9*D22</f>
        <v>#REF!</v>
      </c>
      <c r="I23" s="2"/>
    </row>
    <row r="24" spans="1:9" ht="32.25" customHeight="1" hidden="1">
      <c r="A24" s="19" t="s">
        <v>39</v>
      </c>
      <c r="B24" s="20" t="e">
        <f>Honorarios!#REF!</f>
        <v>#REF!</v>
      </c>
      <c r="C24" s="649" t="s">
        <v>35</v>
      </c>
      <c r="D24" s="11">
        <v>0.08</v>
      </c>
      <c r="I24" s="2"/>
    </row>
    <row r="25" spans="1:9" ht="32.25" customHeight="1" hidden="1">
      <c r="A25" s="3"/>
      <c r="B25" s="9"/>
      <c r="C25" s="653"/>
      <c r="D25" s="12" t="e">
        <f>$B$9*D24</f>
        <v>#REF!</v>
      </c>
      <c r="I25" s="2"/>
    </row>
    <row r="26" spans="1:9" ht="32.25" customHeight="1" hidden="1">
      <c r="A26" s="3"/>
      <c r="B26" s="3"/>
      <c r="C26" s="649" t="s">
        <v>36</v>
      </c>
      <c r="D26" s="11">
        <v>0.03</v>
      </c>
      <c r="I26" s="2"/>
    </row>
    <row r="27" spans="1:9" ht="32.25" customHeight="1" hidden="1">
      <c r="A27" s="3"/>
      <c r="B27" s="3"/>
      <c r="C27" s="653"/>
      <c r="D27" s="12" t="e">
        <f>$B$9*D26</f>
        <v>#REF!</v>
      </c>
      <c r="I27" s="2"/>
    </row>
    <row r="28" ht="20.25" thickBot="1" thickTop="1"/>
    <row r="29" spans="3:9" ht="46.5" customHeight="1" thickBot="1">
      <c r="C29" s="696" t="s">
        <v>42</v>
      </c>
      <c r="D29" s="697"/>
      <c r="E29" s="698">
        <v>0</v>
      </c>
      <c r="F29" s="699"/>
      <c r="G29" s="699"/>
      <c r="H29" s="699"/>
      <c r="I29" s="700"/>
    </row>
    <row r="30" ht="19.5" thickBot="1"/>
    <row r="31" spans="5:9" ht="30.75" customHeight="1">
      <c r="E31" s="701" t="s">
        <v>44</v>
      </c>
      <c r="F31" s="702"/>
      <c r="G31" s="702"/>
      <c r="H31" s="702"/>
      <c r="I31" s="703"/>
    </row>
    <row r="32" spans="5:9" ht="38.25" customHeight="1" thickBot="1">
      <c r="E32" s="704" t="s">
        <v>43</v>
      </c>
      <c r="F32" s="705"/>
      <c r="G32" s="705"/>
      <c r="H32" s="705"/>
      <c r="I32" s="706"/>
    </row>
  </sheetData>
  <sheetProtection/>
  <mergeCells count="26">
    <mergeCell ref="F1:I1"/>
    <mergeCell ref="A2:B7"/>
    <mergeCell ref="E2:G2"/>
    <mergeCell ref="H2:I2"/>
    <mergeCell ref="C3:C4"/>
    <mergeCell ref="H3:I3"/>
    <mergeCell ref="C5:C6"/>
    <mergeCell ref="H5:I5"/>
    <mergeCell ref="C7:C8"/>
    <mergeCell ref="H7:I7"/>
    <mergeCell ref="C9:C10"/>
    <mergeCell ref="H9:I9"/>
    <mergeCell ref="C11:C12"/>
    <mergeCell ref="H11:I11"/>
    <mergeCell ref="C13:C14"/>
    <mergeCell ref="H13:I13"/>
    <mergeCell ref="C29:D29"/>
    <mergeCell ref="E29:I29"/>
    <mergeCell ref="E31:I31"/>
    <mergeCell ref="E32:I32"/>
    <mergeCell ref="C16:C17"/>
    <mergeCell ref="C18:C19"/>
    <mergeCell ref="C20:C21"/>
    <mergeCell ref="C22:C23"/>
    <mergeCell ref="C24:C25"/>
    <mergeCell ref="C26:C2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Aromí</dc:creator>
  <cp:keywords/>
  <dc:description/>
  <cp:lastModifiedBy>Usuario</cp:lastModifiedBy>
  <cp:lastPrinted>2024-06-24T13:41:58Z</cp:lastPrinted>
  <dcterms:created xsi:type="dcterms:W3CDTF">2014-10-16T10:59:54Z</dcterms:created>
  <dcterms:modified xsi:type="dcterms:W3CDTF">2024-06-25T15:29:21Z</dcterms:modified>
  <cp:category/>
  <cp:version/>
  <cp:contentType/>
  <cp:contentStatus/>
</cp:coreProperties>
</file>