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95" activeTab="0"/>
  </bookViews>
  <sheets>
    <sheet name="Tutorial " sheetId="1" r:id="rId1"/>
    <sheet name="SyH Res 1-19" sheetId="2" r:id="rId2"/>
    <sheet name="Hoja1" sheetId="3" state="hidden" r:id="rId3"/>
    <sheet name="CONSTRUCCIÓN - RP" sheetId="4" r:id="rId4"/>
  </sheets>
  <definedNames>
    <definedName name="Z_D16B094B_9790_4B3D_BC9F_1B32EB4A3429_.wvu.Cols" localSheetId="1" hidden="1">'SyH Res 1-19'!$A:$A</definedName>
    <definedName name="Z_D16B094B_9790_4B3D_BC9F_1B32EB4A3429_.wvu.Cols" localSheetId="0" hidden="1">'Tutorial '!$A:$A</definedName>
    <definedName name="Z_D16B094B_9790_4B3D_BC9F_1B32EB4A3429_.wvu.Rows" localSheetId="2" hidden="1">'Hoja1'!$15:$27</definedName>
  </definedNames>
  <calcPr fullCalcOnLoad="1"/>
</workbook>
</file>

<file path=xl/sharedStrings.xml><?xml version="1.0" encoding="utf-8"?>
<sst xmlns="http://schemas.openxmlformats.org/spreadsheetml/2006/main" count="179" uniqueCount="127">
  <si>
    <t>HONORARIOS</t>
  </si>
  <si>
    <t>VALOR</t>
  </si>
  <si>
    <t>Ref.</t>
  </si>
  <si>
    <t>Coef.</t>
  </si>
  <si>
    <t>ARQUITECTURA</t>
  </si>
  <si>
    <t>PROYECTO</t>
  </si>
  <si>
    <t xml:space="preserve">DIRECCION </t>
  </si>
  <si>
    <t>+ 25%</t>
  </si>
  <si>
    <t>ESTRUCTURA</t>
  </si>
  <si>
    <t>INSTALACIONES ELECTRICAS</t>
  </si>
  <si>
    <t>PROYECTO Y DIRECCION</t>
  </si>
  <si>
    <t>INSTALACIONES SANITARIAS</t>
  </si>
  <si>
    <t>INSTALACIONES CLOACALES Y DESAGÜE PLUVIAL</t>
  </si>
  <si>
    <t>INSTALACION DE GAS</t>
  </si>
  <si>
    <t>REPRESENTACION TECNICA</t>
  </si>
  <si>
    <t>CONFECCION DE PLANO</t>
  </si>
  <si>
    <t>RELEVAMIENTO</t>
  </si>
  <si>
    <t>DESGLOCE DE  HONORARIOS PARA TAREA PROYECTO Y DIRECCION</t>
  </si>
  <si>
    <t>DESGLOCE DE  HONORARIOS PARA TAREA REPRESENTACION TECNICA - CONFECCION DE PLANO - RELEVAMIENTO</t>
  </si>
  <si>
    <t>SUMATORIA DE TAREAS</t>
  </si>
  <si>
    <r>
      <t xml:space="preserve">escriba = seleccione la </t>
    </r>
    <r>
      <rPr>
        <u val="single"/>
        <sz val="10"/>
        <color indexed="8"/>
        <rFont val="Calibri"/>
        <family val="2"/>
      </rPr>
      <t>casilla</t>
    </r>
    <r>
      <rPr>
        <sz val="10"/>
        <color indexed="8"/>
        <rFont val="Calibri"/>
        <family val="2"/>
      </rPr>
      <t xml:space="preserve"> del honorario según la tarea correspondiente + si hubiere mas de una tarea luego </t>
    </r>
    <r>
      <rPr>
        <b/>
        <sz val="10"/>
        <color indexed="8"/>
        <rFont val="Calibri"/>
        <family val="2"/>
      </rPr>
      <t>Enter</t>
    </r>
  </si>
  <si>
    <t xml:space="preserve">Coloque la formula de Suma para obtener el total de Honorarios según todas las tareas que realice.  </t>
  </si>
  <si>
    <t>Se toma un porcentaje de incidencia para una obra estandar Vivienda Unifamiliar. Cabe aclarar que la incidencia de los items en cada obra son particulares y deben ser determinados por cada Profesional. Por lo cual esta subdivision es meramente esquematica</t>
  </si>
  <si>
    <t xml:space="preserve">Con ADICIONAL de Direccion de Obra por interpretacion del Proyecto de otro profesional </t>
  </si>
  <si>
    <t>APORTES</t>
  </si>
  <si>
    <t>TUTORIAL</t>
  </si>
  <si>
    <t>UN</t>
  </si>
  <si>
    <t>CATEGORIA DE TRABAJOS - RESOLUCION 1/19</t>
  </si>
  <si>
    <t>1. MEDICION DE PUESTA A TIERRA</t>
  </si>
  <si>
    <t>Medición y verificación de una jabalina</t>
  </si>
  <si>
    <t>Medición y verificación por las siguientes tres jabalinas. Por jabalina</t>
  </si>
  <si>
    <t>2. ENSAYO DE INTERRUPTOR DIFERENCIAL</t>
  </si>
  <si>
    <t>Ensayo por un Interruptor Diferencial Monofásico</t>
  </si>
  <si>
    <t xml:space="preserve">Ensayo de un Interruptor Diferencial Trifásico. </t>
  </si>
  <si>
    <t>Verificación de continuidad de masas en un punto.</t>
  </si>
  <si>
    <t>3. VERIFICACIÓN DE CONTINUIDAD DE MASAS</t>
  </si>
  <si>
    <t>5. MEDICIÓN DE NIVELES DE RUIDO EN AMBIENTE LABORAL</t>
  </si>
  <si>
    <t>4. MEDICIÓN DE NIVELES DE ILUMINACIÓN EN AMBIENTE LABORAL</t>
  </si>
  <si>
    <t>6. ANALISIS  DE LA CALIDAD DEL AIRE EN AMBIENTE LABORAL</t>
  </si>
  <si>
    <t>7.  ESTUDIO DE CARGA TÉRMICA  EN AMBIENTE LABORAL</t>
  </si>
  <si>
    <t>8. PLAN DE EVACUACIÓN - ROL DE EMERGENCIA</t>
  </si>
  <si>
    <t>9. CAPACITACIONES</t>
  </si>
  <si>
    <t xml:space="preserve">Capacitación por tema, de 40 minutos. </t>
  </si>
  <si>
    <t>Medición y verificación por el excedente de 4 jabalinas. Por jabalina</t>
  </si>
  <si>
    <t xml:space="preserve">Ensayo de Interruptor Diferencial Monofásico. Por excedente </t>
  </si>
  <si>
    <t xml:space="preserve">Ensayo de Interruptor Diferencial Trifásico. Por excedente </t>
  </si>
  <si>
    <t xml:space="preserve">Medición e informe de ruido en un punto de muestreo. </t>
  </si>
  <si>
    <t xml:space="preserve">Medición e informe de ruido. Por excedente a 4 puntos de muestreo, por punto de muestro. </t>
  </si>
  <si>
    <t xml:space="preserve">Medición e informe de calidad de aire en un punto de muestreo. </t>
  </si>
  <si>
    <t xml:space="preserve">Medición e informe de calidad de aire. Por excedente a 4 puntos de muestreo, por punto de muestro. </t>
  </si>
  <si>
    <t xml:space="preserve">Medición e informe de carga térmica en un punto de muestreo. </t>
  </si>
  <si>
    <t xml:space="preserve">Medición e informe de carga térmica. Por excedente a 4 puntos de muestreo, por punto de muestro. </t>
  </si>
  <si>
    <t>Confección de plan de evacuación y rol de emergencia de 1m2 a 100m2</t>
  </si>
  <si>
    <t>Confección de plan de evacuación y rol de emergencia por los siguientes 300m2. Por m2</t>
  </si>
  <si>
    <t>Confección de plan de evacuación y rol de emergencia por el excedente en m2. Por m2</t>
  </si>
  <si>
    <t>8. SISTEMA DE PROTECCION Y DETECCIÓN CONTRA INCENDIO</t>
  </si>
  <si>
    <t>Confección de sistema de protección y detección contra incendio de 1m2 a 100m2</t>
  </si>
  <si>
    <t>Confección de sistema de protección y detección contra incendio por los siguientes 300m2. Por m2</t>
  </si>
  <si>
    <t>Confección de sistema de protección y detección contra incendio por el excedente en m2. Por m2</t>
  </si>
  <si>
    <t>Verificación de continuidad de masas entre dos y cuatro puntos. Por punto</t>
  </si>
  <si>
    <t>Verificación de continuidad de masas por excedente a cuatro puntos. Por punto.</t>
  </si>
  <si>
    <t>Medición e informe de nivel de iluminación. De 1 a 100m2</t>
  </si>
  <si>
    <t>Medición e informe de nivel de iluminación. Por los siguientes 200m2 Por m2</t>
  </si>
  <si>
    <t>Medición e informe de nivel de iluminación. Por excedente a 601m2. Por m2</t>
  </si>
  <si>
    <t>Medición e informe de ruido por los siguientes tres puntos de muestro. Por punto</t>
  </si>
  <si>
    <t>Medición e informe de calidad de aire por los siguientes 3 puntos de muestreo</t>
  </si>
  <si>
    <t>Medición e informe de carga térmica por los siguientes 3 puntos de muestreo</t>
  </si>
  <si>
    <t>Establecimientos con 1 a 15 empleados</t>
  </si>
  <si>
    <t>Establecimientos con 16 a 130 empleados</t>
  </si>
  <si>
    <t>Establecimientos con 61 a 100 empleados</t>
  </si>
  <si>
    <t>Establecimientos con 101 a 150 empleados</t>
  </si>
  <si>
    <t>Establecimientos con 151 a 250 empleados</t>
  </si>
  <si>
    <t>Establecimientos con 251 a 350 empleados</t>
  </si>
  <si>
    <t>Establecimientos con 351 a 500 empleados</t>
  </si>
  <si>
    <t>Establecimientos con 501 a 650 empleados</t>
  </si>
  <si>
    <t>Establecimientos con 651 a 850 empleados</t>
  </si>
  <si>
    <t>Establecimientos con 851 a 1100 empleados</t>
  </si>
  <si>
    <t>Establecimientos con 1101 a 1400 empleados</t>
  </si>
  <si>
    <t>Establecimientos con 1401 a 1900 empleados</t>
  </si>
  <si>
    <t>Establecimientos con 1901 a 3000 empleados</t>
  </si>
  <si>
    <t>Establecimientos con mas de 3000 empleados</t>
  </si>
  <si>
    <t>Establecimientos con 31 a 60 empleados</t>
  </si>
  <si>
    <t>Establecimientos con 16 a 30 empleados</t>
  </si>
  <si>
    <t>11. PROFESIONALES TÉCNICOS EN SEGURIDAD E HIGIENE  - 1338/96 - Art 13</t>
  </si>
  <si>
    <t>10. PROFESIONALES EXTERNOS EN SEGURIDAD E HIGIENE - 1338/96 - Art 12</t>
  </si>
  <si>
    <t>Establecimientos con 150 a 450 empleados. Total 160hs</t>
  </si>
  <si>
    <t xml:space="preserve">Establecimientos con mas de 900 empleados, cada 500 empleados 1 técnico mas. Total 160hs por profesional. </t>
  </si>
  <si>
    <t xml:space="preserve">Establecimientos con 451 a 900 empleados. Total 160hs por profesional. </t>
  </si>
  <si>
    <t>Medición e informe de nivel de iluminación. Por los siguientes 300m2. Por m2.</t>
  </si>
  <si>
    <t>CATEGORIA A - Mínimo 4 horas mensuales, según la cantidad de empleados.</t>
  </si>
  <si>
    <t>CATEGORIA B - Mínimo 8 horas mensuales, según la cantidad de empleados</t>
  </si>
  <si>
    <t>CATEGORIA C - Mínimo 16 horas mensuales, según la cantidad de empleados.</t>
  </si>
  <si>
    <t># Los montos mínimos considerados son valores de salario neto sin cargas sociales y aportes.</t>
  </si>
  <si>
    <t xml:space="preserve">                             Se considera capacitaciones de 40 minutos para grupos de no mas de 20 personas. </t>
  </si>
  <si>
    <t>TOTAL 1</t>
  </si>
  <si>
    <t>TOTAL 2</t>
  </si>
  <si>
    <t>HS MINIMAS</t>
  </si>
  <si>
    <t>TOTAL 1 + 2</t>
  </si>
  <si>
    <t>Paso 7: Ver Fila de Total 1+2 para tener referencias de todas las tareas a realizar en el establecimiento</t>
  </si>
  <si>
    <t>Paso 5: Ver Fila de Total 1 para tener referencias de todos los trabajos a realizar</t>
  </si>
  <si>
    <t>Paso 6: Ver Fila de Total 2 para tener referencias para el servicio de seguridad e higiene permanente</t>
  </si>
  <si>
    <t xml:space="preserve">                           Se deberá realizar la categoría del establecimiento para definir la cantidad de horas en función de la cantidad de empleados y las horas de la 1338/96 son horas mínimas para brindar el servicio de seguridad e higiene en el trabajo. Se definirán la cantidad de horas necesarias según los requerimientos de cada establecimiento.</t>
  </si>
  <si>
    <t>Confección de sistema de protección y detección contra incendio por los siguientes 600m2. Por m2</t>
  </si>
  <si>
    <t>Confección de plan de evacuación y rol de emergencia por los siguientes 600m2. Por m2</t>
  </si>
  <si>
    <t>Paso 1: Identificar los trabajos a realizar.-</t>
  </si>
  <si>
    <t xml:space="preserve">Paso 2: Cargar una unidad (1) en los cuadros naranjas correspondientes a un inicio de tareas. </t>
  </si>
  <si>
    <t>Paso 4: Ver Columna de Honorarios y Aportes.</t>
  </si>
  <si>
    <t xml:space="preserve">         IMPORTANTE: En todos los casos usted deberá CARGAR DATOS SOLO EN LOS CASILLEROS CELESTES Y NARANJAS</t>
  </si>
  <si>
    <t>Paso 3: En caso de superar las unidades mínimas del primer punto, agregar la diferencia de unidad en los siguientes puntos.</t>
  </si>
  <si>
    <t xml:space="preserve">                           En caso de realizar esta tarea, agregar una unidad en el casillero naranja, (corresponde a la medición de una jabalina) y en caso de tener mayor cantidad de jabalinas agregar la diferencia en los cuadros celestes indicados por su tope máximo cada uno. Los valores son acumulativos. </t>
  </si>
  <si>
    <t xml:space="preserve">                              En caso de realizar esta tarea, agregar una unidad en el casillero naranja, (corresponde a la prueba  de un diferencial) y en caso de tener mayor cantidad de diferenciales agregar la diferencia en los cuadros celestes indicados por su tope máximo cada uno. Los valores son acumulativos. </t>
  </si>
  <si>
    <t xml:space="preserve">                              En caso de realizar esta tarea, agregar una unidad en el casillero naranja, (corresponde a la verificación de continuidad de un punto) y en caso de tener mayor cantidad de puntos agregar la diferencia en los cuadros celestes indicados por su tope máximo cada uno. Los valores son acumulativos. </t>
  </si>
  <si>
    <t xml:space="preserve">                              En caso de realizar esta tarea, agregar una unidad en el casillero naranja, (corresponde al análisis de iluminación en ambiente laboral para un recinto de 100m2) y en caso de tener mayor cantidad de m2 agregar la diferencia en los cuadros celestes indicados por su tope máximo cada uno de los casilleros en m2. Los valores son acumulativos. </t>
  </si>
  <si>
    <t xml:space="preserve">                              En caso de realizar esta tarea, agregar una unidad en el casillero naranja, (corresponde al análisis de ruido en ambiente laboral para un punto de muestreo) y en caso de tener mayor cantidad de puntos agregar la diferencia en los cuadros celestes indicados por su tope máximo cada uno de los casilleros en m2. Los valores son acumulativos. </t>
  </si>
  <si>
    <t xml:space="preserve">                              En caso de realizar esta tarea, agregar una unidad en el casillero naranja, (corresponde al análisis de calidad en ambiente laboral para un punto de muestreo) y en caso de tener mayor cantidad de puntos agregar la diferencia en los cuadros celestes indicados por su tope máximo cada uno de los casilleros en m2. Los valores son acumulativos. </t>
  </si>
  <si>
    <t xml:space="preserve">                              En caso de realizar esta tarea, agregar una unidad en el casillero naranja, (corresponde a la construcción de un plan de evacuación para un recinto de 100m2) y en caso de tener mayor cantidad de m2 agregar la diferencia en los cuadros celestes indicados por su tope máximo cada uno de los casilleros en m2. Los valores son acumulativos. </t>
  </si>
  <si>
    <t xml:space="preserve">                              En caso de realizar esta tarea, agregar una unidad en el casillero naranja, (corresponde a la construcción de un sistema contra incendio para un recinto de 100m2) y en caso de tener mayor cantidad de m2 agregar la diferencia en los cuadros celestes indicados por su tope máximo cada uno de los casilleros en m2. Los valores son acumulativos. </t>
  </si>
  <si>
    <t xml:space="preserve">                           Se consideran valores mínimos de referencia por operario sin incluir las cargas sociales, la cantidad de técnicos las brindara el numero total de empleados como también las necesidades de trabajos en el establecimiento. Los cuadros naranjas seran en unidades y los celestes la fracción por cada 500 empleados. </t>
  </si>
  <si>
    <t>PROG. Y SEGUIMIENTO DE H. Y SEGURIDAD (IND. de la CONSTRUCCIÓN)</t>
  </si>
  <si>
    <t>%</t>
  </si>
  <si>
    <t>APORTE 5 %</t>
  </si>
  <si>
    <t>HASTA</t>
  </si>
  <si>
    <t>ENTRE</t>
  </si>
  <si>
    <t>MAYOR QUE</t>
  </si>
  <si>
    <t>CATEGORÍA DE DEPARTAMENTO INDUSTRIA - INDICES DE REFERENCIA</t>
  </si>
  <si>
    <t>ingresar unidad (1) en la tarea a realizar</t>
  </si>
  <si>
    <t>ingresar cuantificador en cuadro  celeste en las tareas que correspondan</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</si>
</sst>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2C0A]\ * #,##0.00_ ;_ [$$-2C0A]\ * \-#,##0.00_ ;_ [$$-2C0A]\ * &quot;-&quot;??_ ;_ @_ "/>
    <numFmt numFmtId="181" formatCode="_(&quot;$&quot;* #,##0.00_);_(&quot;$&quot;* \(#,##0.00\);_(&quot;$&quot;* &quot;-&quot;??_);_(@_)"/>
    <numFmt numFmtId="182" formatCode="_(&quot;$&quot;* #,##0_);_(&quot;$&quot;* \(#,##0\);_(&quot;$&quot;* &quot;-&quot;??_);_(@_)"/>
    <numFmt numFmtId="183" formatCode="_(&quot;$&quot;\ * #,##0.00_);_(&quot;$&quot;\ * \(#,##0.00\);_(&quot;$&quot;\ * &quot;-&quot;??_);_(@_)"/>
    <numFmt numFmtId="184" formatCode="&quot;$&quot;\ #,##0.00"/>
    <numFmt numFmtId="185" formatCode="[$$-2C0A]\ #,##0.00"/>
    <numFmt numFmtId="186" formatCode="[$-C0A]dddd\,\ dd&quot; de &quot;mmmm&quot; de &quot;yyyy"/>
    <numFmt numFmtId="187" formatCode="_ [$$-2C0A]\ * #,##0_ ;_ [$$-2C0A]\ * \-#,##0_ ;_ [$$-2C0A]\ * &quot;-&quot;??_ ;_ @_ "/>
    <numFmt numFmtId="188" formatCode="#,##0.000_ ;\-#,##0.000\ "/>
    <numFmt numFmtId="189" formatCode="#,##0.0_ ;\-#,##0.0\ "/>
    <numFmt numFmtId="190" formatCode="0.0%"/>
    <numFmt numFmtId="191" formatCode="_ * #,##0.0_ ;_ * \-#,##0.0_ ;_ * &quot;-&quot;?_ ;_ @_ "/>
    <numFmt numFmtId="192" formatCode="_ * #,##0.0_ ;_ * \-#,##0.0_ ;_ * &quot;-&quot;??_ ;_ @_ "/>
    <numFmt numFmtId="193" formatCode="_ * #,##0_ ;_ * \-#,##0_ ;_ * &quot;-&quot;??_ ;_ @_ "/>
    <numFmt numFmtId="194" formatCode="_ * #,##0.000_ ;_ * \-#,##0.000_ ;_ * &quot;-&quot;??_ ;_ @_ "/>
    <numFmt numFmtId="195" formatCode="_ * #,##0.0000_ ;_ * \-#,##0.0000_ ;_ * &quot;-&quot;??_ ;_ @_ "/>
    <numFmt numFmtId="196" formatCode="&quot;$&quot;\ #,##0.0;[Red]&quot;$&quot;\ \-#,##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77">
    <font>
      <sz val="11"/>
      <color theme="1"/>
      <name val="Calibri"/>
      <family val="2"/>
    </font>
    <font>
      <sz val="11"/>
      <color indexed="8"/>
      <name val="Calibri"/>
      <family val="2"/>
    </font>
    <font>
      <b/>
      <sz val="11"/>
      <color indexed="8"/>
      <name val="Calibri"/>
      <family val="2"/>
    </font>
    <font>
      <sz val="8"/>
      <name val="Calibri"/>
      <family val="2"/>
    </font>
    <font>
      <b/>
      <sz val="10"/>
      <name val="Arial"/>
      <family val="2"/>
    </font>
    <font>
      <sz val="10"/>
      <color indexed="8"/>
      <name val="Calibri"/>
      <family val="2"/>
    </font>
    <font>
      <u val="single"/>
      <sz val="10"/>
      <color indexed="8"/>
      <name val="Calibri"/>
      <family val="2"/>
    </font>
    <font>
      <b/>
      <sz val="10"/>
      <color indexed="8"/>
      <name val="Calibri"/>
      <family val="2"/>
    </font>
    <font>
      <b/>
      <sz val="15"/>
      <color indexed="8"/>
      <name val="Calibri"/>
      <family val="2"/>
    </font>
    <font>
      <b/>
      <sz val="12"/>
      <color indexed="8"/>
      <name val="Calibri"/>
      <family val="2"/>
    </font>
    <font>
      <b/>
      <sz val="18"/>
      <color indexed="8"/>
      <name val="Calibri"/>
      <family val="2"/>
    </font>
    <font>
      <b/>
      <sz val="16"/>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6"/>
      <color indexed="8"/>
      <name val="Calibri"/>
      <family val="2"/>
    </font>
    <font>
      <b/>
      <u val="single"/>
      <sz val="16"/>
      <color indexed="8"/>
      <name val="Calibri"/>
      <family val="2"/>
    </font>
    <font>
      <b/>
      <sz val="20"/>
      <color indexed="8"/>
      <name val="Calibri"/>
      <family val="2"/>
    </font>
    <font>
      <sz val="14"/>
      <color indexed="8"/>
      <name val="Calibri"/>
      <family val="2"/>
    </font>
    <font>
      <b/>
      <sz val="14"/>
      <color indexed="10"/>
      <name val="Calibri"/>
      <family val="2"/>
    </font>
    <font>
      <b/>
      <sz val="14"/>
      <color indexed="17"/>
      <name val="Calibri"/>
      <family val="2"/>
    </font>
    <font>
      <b/>
      <sz val="14"/>
      <color indexed="62"/>
      <name val="Calibri"/>
      <family val="2"/>
    </font>
    <font>
      <b/>
      <sz val="14"/>
      <color indexed="47"/>
      <name val="Calibri"/>
      <family val="2"/>
    </font>
    <font>
      <b/>
      <sz val="12.5"/>
      <color indexed="8"/>
      <name val="Calibri"/>
      <family val="2"/>
    </font>
    <font>
      <b/>
      <i/>
      <sz val="11"/>
      <color indexed="8"/>
      <name val="Calibri"/>
      <family val="2"/>
    </font>
    <font>
      <b/>
      <sz val="14"/>
      <color indexed="8"/>
      <name val="Calibri"/>
      <family val="2"/>
    </font>
    <font>
      <sz val="12"/>
      <color indexed="8"/>
      <name val="Calibri"/>
      <family val="2"/>
    </font>
    <font>
      <sz val="9"/>
      <color indexed="8"/>
      <name val="Calibri"/>
      <family val="2"/>
    </font>
    <font>
      <b/>
      <sz val="1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
      <sz val="10"/>
      <color theme="1"/>
      <name val="Calibri"/>
      <family val="2"/>
    </font>
    <font>
      <b/>
      <u val="single"/>
      <sz val="16"/>
      <color theme="1"/>
      <name val="Calibri"/>
      <family val="2"/>
    </font>
    <font>
      <b/>
      <sz val="20"/>
      <color theme="1"/>
      <name val="Calibri"/>
      <family val="2"/>
    </font>
    <font>
      <sz val="14"/>
      <color theme="1"/>
      <name val="Calibri"/>
      <family val="2"/>
    </font>
    <font>
      <b/>
      <sz val="14"/>
      <color rgb="FFFF0000"/>
      <name val="Calibri"/>
      <family val="2"/>
    </font>
    <font>
      <b/>
      <sz val="14"/>
      <color rgb="FF00B050"/>
      <name val="Calibri"/>
      <family val="2"/>
    </font>
    <font>
      <b/>
      <sz val="14"/>
      <color theme="3" tint="0.39998000860214233"/>
      <name val="Calibri"/>
      <family val="2"/>
    </font>
    <font>
      <b/>
      <sz val="14"/>
      <color theme="9" tint="0.7999799847602844"/>
      <name val="Calibri"/>
      <family val="2"/>
    </font>
    <font>
      <b/>
      <sz val="12.5"/>
      <color theme="1"/>
      <name val="Calibri"/>
      <family val="2"/>
    </font>
    <font>
      <b/>
      <sz val="12"/>
      <color theme="1"/>
      <name val="Calibri"/>
      <family val="2"/>
    </font>
    <font>
      <b/>
      <sz val="14"/>
      <color theme="1"/>
      <name val="Calibri"/>
      <family val="2"/>
    </font>
    <font>
      <b/>
      <i/>
      <sz val="11"/>
      <color theme="1"/>
      <name val="Calibri"/>
      <family val="2"/>
    </font>
    <font>
      <sz val="12"/>
      <color theme="1"/>
      <name val="Calibri"/>
      <family val="2"/>
    </font>
    <font>
      <sz val="9"/>
      <color theme="1"/>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theme="2" tint="-0.24993999302387238"/>
        <bgColor indexed="64"/>
      </patternFill>
    </fill>
    <fill>
      <patternFill patternType="solid">
        <fgColor rgb="FFFFC000"/>
        <bgColor indexed="64"/>
      </patternFill>
    </fill>
    <fill>
      <patternFill patternType="solid">
        <fgColor theme="2"/>
        <bgColor indexed="64"/>
      </patternFill>
    </fill>
    <fill>
      <patternFill patternType="solid">
        <fgColor theme="7" tint="0.3999499976634979"/>
        <bgColor indexed="64"/>
      </patternFill>
    </fill>
    <fill>
      <patternFill patternType="solid">
        <fgColor rgb="FFFF0000"/>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ck"/>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style="thick"/>
      <top>
        <color indexed="63"/>
      </top>
      <bottom style="thick"/>
    </border>
    <border>
      <left style="thick"/>
      <right style="thick"/>
      <top style="thin"/>
      <bottom style="thick"/>
    </border>
    <border>
      <left/>
      <right/>
      <top style="thin"/>
      <bottom style="thick"/>
    </border>
    <border>
      <left style="thin"/>
      <right style="thin"/>
      <top>
        <color indexed="63"/>
      </top>
      <bottom style="thin"/>
    </border>
    <border>
      <left style="medium"/>
      <right style="medium"/>
      <top style="medium"/>
      <bottom style="medium"/>
    </border>
    <border>
      <left/>
      <right/>
      <top style="thick"/>
      <bottom>
        <color indexed="63"/>
      </bottom>
    </border>
    <border>
      <left style="medium"/>
      <right/>
      <top style="thin"/>
      <bottom style="thin"/>
    </border>
    <border>
      <left style="medium"/>
      <right/>
      <top style="thin"/>
      <bottom>
        <color indexed="63"/>
      </bottom>
    </border>
    <border>
      <left>
        <color indexed="63"/>
      </left>
      <right style="thin"/>
      <top style="thin"/>
      <bottom style="thin"/>
    </border>
    <border>
      <left style="thin"/>
      <right>
        <color indexed="63"/>
      </right>
      <top style="thin"/>
      <bottom style="thin"/>
    </border>
    <border>
      <left style="medium"/>
      <right style="medium"/>
      <top style="medium"/>
      <bottom style="thick"/>
    </border>
    <border>
      <left style="thick"/>
      <right style="thick"/>
      <top style="thin"/>
      <bottom style="thin"/>
    </border>
    <border>
      <left style="thick"/>
      <right>
        <color indexed="63"/>
      </right>
      <top>
        <color indexed="63"/>
      </top>
      <bottom style="thick"/>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style="thick"/>
      <right style="thick"/>
      <top style="thin"/>
      <bottom style="medium"/>
    </border>
    <border>
      <left>
        <color indexed="63"/>
      </left>
      <right style="medium"/>
      <top style="thin"/>
      <bottom style="medium"/>
    </border>
    <border>
      <left style="thick"/>
      <right style="thick"/>
      <top style="thick"/>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medium"/>
      <right style="medium"/>
      <top style="medium"/>
      <bottom>
        <color indexed="63"/>
      </bottom>
    </border>
    <border>
      <left style="thick"/>
      <right>
        <color indexed="63"/>
      </right>
      <top style="thick"/>
      <bottom>
        <color indexed="63"/>
      </bottom>
    </border>
    <border>
      <left/>
      <right style="thick"/>
      <top style="thick"/>
      <bottom>
        <color indexed="63"/>
      </bottom>
    </border>
    <border>
      <left style="thick"/>
      <right style="medium"/>
      <top style="medium"/>
      <bottom style="thin"/>
    </border>
    <border>
      <left style="thick"/>
      <right style="medium"/>
      <top style="thin"/>
      <bottom style="thin"/>
    </border>
    <border>
      <left style="thick"/>
      <right style="medium"/>
      <top style="thin"/>
      <bottom style="medium"/>
    </border>
    <border>
      <left style="thick"/>
      <right>
        <color indexed="63"/>
      </right>
      <top>
        <color indexed="63"/>
      </top>
      <bottom>
        <color indexed="63"/>
      </bottom>
    </border>
    <border>
      <left style="thick"/>
      <right>
        <color indexed="63"/>
      </right>
      <top style="thin"/>
      <bottom style="thin"/>
    </border>
    <border>
      <left style="thick"/>
      <right>
        <color indexed="63"/>
      </right>
      <top style="thin"/>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color indexed="63"/>
      </top>
      <bottom>
        <color indexed="63"/>
      </botto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thin"/>
      <bottom style="thin"/>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medium"/>
      <right/>
      <top style="medium"/>
      <bottom/>
    </border>
    <border>
      <left style="medium"/>
      <right>
        <color indexed="63"/>
      </right>
      <top>
        <color indexed="63"/>
      </top>
      <bottom>
        <color indexed="63"/>
      </bottom>
    </border>
    <border>
      <left style="medium"/>
      <right/>
      <top/>
      <bottom style="medium"/>
    </border>
    <border>
      <left/>
      <right style="medium"/>
      <top/>
      <bottom style="medium"/>
    </border>
    <border>
      <left/>
      <right/>
      <top style="medium"/>
      <bottom/>
    </border>
    <border>
      <left/>
      <right/>
      <top/>
      <bottom style="medium"/>
    </border>
    <border>
      <left style="thick"/>
      <right style="thick"/>
      <top style="medium"/>
      <bottom style="thin"/>
    </border>
    <border>
      <left style="thick"/>
      <right>
        <color indexed="63"/>
      </right>
      <top style="medium"/>
      <bottom style="thin"/>
    </border>
    <border>
      <left style="medium"/>
      <right style="medium"/>
      <top>
        <color indexed="63"/>
      </top>
      <bottom style="thick"/>
    </border>
    <border>
      <left style="medium"/>
      <right style="medium"/>
      <top style="thick"/>
      <bottom style="thick"/>
    </border>
    <border>
      <left style="medium"/>
      <right style="thin"/>
      <top style="thick"/>
      <bottom style="thin"/>
    </border>
    <border>
      <left style="medium"/>
      <right style="medium"/>
      <top style="thick"/>
      <bottom style="thin"/>
    </border>
    <border>
      <left style="thick"/>
      <right style="thick"/>
      <top style="thick"/>
      <bottom style="thin"/>
    </border>
    <border>
      <left>
        <color indexed="63"/>
      </left>
      <right style="medium"/>
      <top style="thick"/>
      <bottom style="thin"/>
    </border>
    <border>
      <left style="thin"/>
      <right style="thin"/>
      <top style="thin"/>
      <bottom style="thin"/>
    </border>
    <border>
      <left>
        <color indexed="63"/>
      </left>
      <right style="medium"/>
      <top style="thin"/>
      <bottom style="thin"/>
    </border>
    <border>
      <left style="thin"/>
      <right style="thin"/>
      <top style="thin"/>
      <bottom style="medium"/>
    </border>
    <border>
      <left/>
      <right style="medium"/>
      <top style="medium"/>
      <bottom/>
    </border>
    <border>
      <left>
        <color indexed="63"/>
      </left>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right style="thick"/>
      <top style="thick"/>
      <bottom style="thick"/>
    </border>
    <border>
      <left style="medium"/>
      <right>
        <color indexed="63"/>
      </right>
      <top style="medium"/>
      <bottom style="thick"/>
    </border>
    <border>
      <left>
        <color indexed="63"/>
      </left>
      <right>
        <color indexed="63"/>
      </right>
      <top style="medium"/>
      <bottom style="thick"/>
    </border>
    <border>
      <left style="medium"/>
      <right>
        <color indexed="63"/>
      </right>
      <top style="medium"/>
      <bottom style="medium"/>
    </border>
    <border>
      <left>
        <color indexed="63"/>
      </left>
      <right style="thick"/>
      <top style="medium"/>
      <bottom style="medium"/>
    </border>
    <border>
      <left style="medium"/>
      <right>
        <color indexed="63"/>
      </right>
      <top style="thin"/>
      <bottom style="medium"/>
    </border>
    <border>
      <left/>
      <right/>
      <top style="thin"/>
      <bottom style="medium"/>
    </border>
    <border>
      <left style="medium"/>
      <right>
        <color indexed="63"/>
      </right>
      <top style="medium"/>
      <bottom style="thin"/>
    </border>
    <border>
      <left/>
      <right/>
      <top style="medium"/>
      <bottom style="thin"/>
    </border>
    <border>
      <left/>
      <right/>
      <top style="thin"/>
      <bottom style="thin"/>
    </border>
    <border>
      <left style="medium"/>
      <right>
        <color indexed="63"/>
      </right>
      <top>
        <color indexed="63"/>
      </top>
      <bottom style="thin"/>
    </border>
    <border>
      <left/>
      <right/>
      <top>
        <color indexed="63"/>
      </top>
      <bottom style="thin"/>
    </border>
    <border>
      <left style="medium"/>
      <right style="thin"/>
      <top style="medium"/>
      <bottom>
        <color indexed="63"/>
      </bottom>
    </border>
    <border>
      <left style="thin"/>
      <right style="thin"/>
      <top style="medium"/>
      <bottom style="medium"/>
    </border>
    <border>
      <left style="medium"/>
      <right style="medium"/>
      <top/>
      <bottom style="medium"/>
    </border>
    <border>
      <left>
        <color indexed="63"/>
      </left>
      <right style="thick"/>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ck"/>
      <right style="thin"/>
      <top style="thick"/>
      <bottom>
        <color indexed="63"/>
      </bottom>
    </border>
    <border>
      <left style="thick"/>
      <right style="thin"/>
      <top>
        <color indexed="63"/>
      </top>
      <bottom style="thick"/>
    </border>
    <border>
      <left>
        <color indexed="63"/>
      </left>
      <right style="thin"/>
      <top>
        <color indexed="63"/>
      </top>
      <bottom style="thick"/>
    </border>
    <border>
      <left style="thin"/>
      <right>
        <color indexed="63"/>
      </right>
      <top style="thick"/>
      <bottom style="thin"/>
    </border>
    <border>
      <left>
        <color indexed="63"/>
      </left>
      <right style="thick"/>
      <top style="thick"/>
      <bottom style="thin"/>
    </border>
    <border>
      <left style="medium"/>
      <right>
        <color indexed="63"/>
      </right>
      <top>
        <color indexed="63"/>
      </top>
      <bottom style="thick"/>
    </border>
    <border>
      <left>
        <color indexed="63"/>
      </left>
      <right style="medium"/>
      <top>
        <color indexed="63"/>
      </top>
      <bottom style="thick"/>
    </border>
    <border>
      <left>
        <color indexed="63"/>
      </left>
      <right style="thick"/>
      <top style="medium"/>
      <bottom style="thin"/>
    </border>
    <border>
      <left>
        <color indexed="63"/>
      </left>
      <right style="medium"/>
      <top style="medium"/>
      <bottom style="thick"/>
    </border>
    <border>
      <left style="medium"/>
      <right>
        <color indexed="63"/>
      </right>
      <top style="thick"/>
      <bottom style="thick"/>
    </border>
    <border>
      <left>
        <color indexed="63"/>
      </left>
      <right style="medium"/>
      <top style="thick"/>
      <bottom style="thick"/>
    </border>
    <border>
      <left style="thick"/>
      <right style="thick"/>
      <top style="medium"/>
      <bottom style="medium"/>
    </border>
    <border>
      <left style="medium"/>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5" fillId="20"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48">
    <xf numFmtId="0" fontId="0" fillId="0" borderId="0" xfId="0" applyFont="1" applyAlignment="1">
      <alignment/>
    </xf>
    <xf numFmtId="0" fontId="6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49" fontId="0" fillId="7" borderId="11" xfId="0" applyNumberFormat="1" applyFill="1"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9" fontId="0" fillId="11" borderId="13"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9" fontId="0" fillId="0" borderId="0" xfId="0" applyNumberFormat="1" applyBorder="1" applyAlignment="1" applyProtection="1">
      <alignment horizontal="center" vertical="center"/>
      <protection locked="0"/>
    </xf>
    <xf numFmtId="44" fontId="0" fillId="0" borderId="0" xfId="0" applyNumberFormat="1" applyAlignment="1" applyProtection="1">
      <alignment horizontal="center" vertical="center"/>
      <protection locked="0"/>
    </xf>
    <xf numFmtId="9" fontId="0" fillId="0" borderId="13" xfId="0" applyNumberFormat="1" applyBorder="1" applyAlignment="1" applyProtection="1">
      <alignment horizontal="center" vertical="center"/>
      <protection locked="0"/>
    </xf>
    <xf numFmtId="44" fontId="0" fillId="32" borderId="15"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9" fontId="0" fillId="0" borderId="18" xfId="0" applyNumberFormat="1"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44" fontId="0" fillId="0" borderId="16" xfId="0" applyNumberFormat="1"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44" fontId="0" fillId="0" borderId="21" xfId="0" applyNumberFormat="1" applyBorder="1" applyAlignment="1" applyProtection="1">
      <alignment horizontal="center" vertical="center"/>
      <protection locked="0"/>
    </xf>
    <xf numFmtId="0" fontId="63" fillId="0" borderId="0" xfId="0" applyFont="1" applyAlignment="1" applyProtection="1">
      <alignment horizontal="center" vertical="center"/>
      <protection locked="0"/>
    </xf>
    <xf numFmtId="0" fontId="63" fillId="33" borderId="10" xfId="0" applyFont="1" applyFill="1" applyBorder="1" applyAlignment="1" applyProtection="1">
      <alignment horizontal="center" vertical="center"/>
      <protection locked="0"/>
    </xf>
    <xf numFmtId="0" fontId="63" fillId="7" borderId="11" xfId="0" applyFont="1" applyFill="1" applyBorder="1" applyAlignment="1" applyProtection="1">
      <alignment horizontal="center" vertical="center"/>
      <protection locked="0"/>
    </xf>
    <xf numFmtId="9" fontId="63" fillId="33" borderId="10" xfId="0" applyNumberFormat="1" applyFont="1" applyFill="1" applyBorder="1" applyAlignment="1" applyProtection="1">
      <alignment horizontal="center" vertical="center"/>
      <protection locked="0"/>
    </xf>
    <xf numFmtId="9" fontId="63" fillId="7" borderId="11" xfId="0" applyNumberFormat="1" applyFont="1" applyFill="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3" xfId="0" applyBorder="1" applyAlignment="1" applyProtection="1">
      <alignment horizontal="center" vertical="top" wrapText="1"/>
      <protection locked="0"/>
    </xf>
    <xf numFmtId="0" fontId="64" fillId="0" borderId="0" xfId="0" applyFont="1" applyAlignment="1" applyProtection="1">
      <alignment horizontal="left" vertical="center"/>
      <protection locked="0"/>
    </xf>
    <xf numFmtId="44" fontId="65" fillId="11" borderId="15" xfId="0" applyNumberFormat="1" applyFont="1" applyFill="1" applyBorder="1" applyAlignment="1" applyProtection="1">
      <alignment horizontal="center" vertical="center"/>
      <protection locked="0"/>
    </xf>
    <xf numFmtId="0" fontId="66" fillId="0" borderId="0" xfId="0" applyFont="1" applyAlignment="1" applyProtection="1">
      <alignment horizontal="center" vertical="center"/>
      <protection locked="0"/>
    </xf>
    <xf numFmtId="44" fontId="67" fillId="33" borderId="10" xfId="0" applyNumberFormat="1" applyFont="1" applyFill="1" applyBorder="1" applyAlignment="1" applyProtection="1">
      <alignment horizontal="center" vertical="center"/>
      <protection locked="0"/>
    </xf>
    <xf numFmtId="44" fontId="68" fillId="7" borderId="15" xfId="0" applyNumberFormat="1" applyFont="1" applyFill="1" applyBorder="1" applyAlignment="1" applyProtection="1">
      <alignment horizontal="center" vertical="center"/>
      <protection locked="0"/>
    </xf>
    <xf numFmtId="44" fontId="69" fillId="32" borderId="11" xfId="0" applyNumberFormat="1" applyFont="1" applyFill="1" applyBorder="1" applyAlignment="1" applyProtection="1">
      <alignment horizontal="center" vertical="center"/>
      <protection locked="0"/>
    </xf>
    <xf numFmtId="44" fontId="70" fillId="7" borderId="11"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0" fontId="2" fillId="0" borderId="0" xfId="0" applyFont="1" applyFill="1" applyAlignment="1" applyProtection="1">
      <alignment horizontal="center" vertical="top"/>
      <protection locked="0"/>
    </xf>
    <xf numFmtId="0" fontId="2" fillId="0" borderId="24" xfId="0" applyFont="1" applyFill="1" applyBorder="1" applyAlignment="1" applyProtection="1">
      <alignment horizontal="center" vertical="center"/>
      <protection locked="0"/>
    </xf>
    <xf numFmtId="0" fontId="0" fillId="0" borderId="25" xfId="0" applyNumberFormat="1" applyFill="1" applyBorder="1" applyAlignment="1" applyProtection="1">
      <alignment/>
      <protection locked="0"/>
    </xf>
    <xf numFmtId="0" fontId="0" fillId="0" borderId="26" xfId="0" applyNumberFormat="1" applyFill="1" applyBorder="1" applyAlignment="1" applyProtection="1">
      <alignment/>
      <protection locked="0"/>
    </xf>
    <xf numFmtId="0" fontId="0" fillId="0" borderId="0" xfId="0" applyFill="1" applyBorder="1" applyAlignment="1" applyProtection="1">
      <alignment horizontal="center" vertical="center" textRotation="90" wrapText="1"/>
      <protection locked="0"/>
    </xf>
    <xf numFmtId="43" fontId="0" fillId="0" borderId="27" xfId="48" applyFont="1" applyFill="1" applyBorder="1" applyAlignment="1" applyProtection="1">
      <alignment horizontal="center" vertical="center"/>
      <protection/>
    </xf>
    <xf numFmtId="6" fontId="0" fillId="0" borderId="28" xfId="0" applyNumberForma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4" borderId="29"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43" fontId="0" fillId="0" borderId="0" xfId="48" applyFont="1" applyFill="1" applyBorder="1" applyAlignment="1" applyProtection="1">
      <alignment horizontal="center" vertical="center"/>
      <protection/>
    </xf>
    <xf numFmtId="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44" fontId="0" fillId="0" borderId="0" xfId="50" applyFont="1" applyFill="1" applyBorder="1" applyAlignment="1" applyProtection="1">
      <alignment horizontal="right" vertical="center"/>
      <protection/>
    </xf>
    <xf numFmtId="44" fontId="0" fillId="0" borderId="0" xfId="50" applyFont="1" applyFill="1" applyBorder="1" applyAlignment="1" applyProtection="1">
      <alignment vertical="center"/>
      <protection/>
    </xf>
    <xf numFmtId="43" fontId="0" fillId="0" borderId="0" xfId="48" applyFont="1" applyFill="1" applyBorder="1" applyAlignment="1" applyProtection="1">
      <alignment/>
      <protection/>
    </xf>
    <xf numFmtId="6" fontId="0" fillId="0" borderId="0" xfId="0" applyNumberFormat="1" applyFill="1" applyBorder="1" applyAlignment="1" applyProtection="1">
      <alignment/>
      <protection/>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lignment wrapText="1"/>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0" fillId="35" borderId="30" xfId="0" applyFill="1" applyBorder="1" applyAlignment="1" applyProtection="1">
      <alignment horizontal="center" vertical="center"/>
      <protection locked="0"/>
    </xf>
    <xf numFmtId="0" fontId="9" fillId="0" borderId="0" xfId="0" applyFont="1" applyFill="1" applyBorder="1" applyAlignment="1" applyProtection="1">
      <alignment horizontal="center" vertical="top" wrapText="1"/>
      <protection locked="0"/>
    </xf>
    <xf numFmtId="0" fontId="0" fillId="0" borderId="0" xfId="0" applyFill="1" applyBorder="1" applyAlignment="1">
      <alignment/>
    </xf>
    <xf numFmtId="0" fontId="2" fillId="34" borderId="29"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43" fontId="0" fillId="0" borderId="0" xfId="48" applyNumberFormat="1" applyFont="1" applyFill="1" applyBorder="1" applyAlignment="1" applyProtection="1">
      <alignment horizontal="center" vertical="center"/>
      <protection/>
    </xf>
    <xf numFmtId="44" fontId="71" fillId="33" borderId="18"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protection locked="0"/>
    </xf>
    <xf numFmtId="0" fontId="0" fillId="0" borderId="31"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6" xfId="0" applyFill="1" applyBorder="1" applyAlignment="1" applyProtection="1">
      <alignment/>
      <protection locked="0"/>
    </xf>
    <xf numFmtId="43" fontId="0" fillId="0" borderId="32" xfId="48" applyFont="1" applyFill="1" applyBorder="1" applyAlignment="1" applyProtection="1">
      <alignment horizontal="center" vertical="center"/>
      <protection/>
    </xf>
    <xf numFmtId="6" fontId="0" fillId="0" borderId="33" xfId="0" applyNumberFormat="1" applyFill="1" applyBorder="1" applyAlignment="1" applyProtection="1">
      <alignment horizontal="center" vertical="center"/>
      <protection/>
    </xf>
    <xf numFmtId="44" fontId="0" fillId="0" borderId="34" xfId="50" applyFont="1" applyFill="1" applyBorder="1" applyAlignment="1" applyProtection="1">
      <alignment vertical="center"/>
      <protection/>
    </xf>
    <xf numFmtId="44" fontId="0" fillId="0" borderId="35" xfId="50" applyFont="1" applyFill="1" applyBorder="1" applyAlignment="1" applyProtection="1">
      <alignment vertical="center"/>
      <protection/>
    </xf>
    <xf numFmtId="43" fontId="0" fillId="0" borderId="36" xfId="48" applyFont="1" applyFill="1" applyBorder="1" applyAlignment="1" applyProtection="1">
      <alignment horizontal="center" vertical="center"/>
      <protection/>
    </xf>
    <xf numFmtId="6" fontId="0" fillId="0" borderId="37" xfId="0" applyNumberFormat="1" applyFill="1" applyBorder="1" applyAlignment="1" applyProtection="1">
      <alignment horizontal="center" vertical="center"/>
      <protection/>
    </xf>
    <xf numFmtId="0" fontId="0" fillId="35" borderId="38" xfId="0" applyFill="1" applyBorder="1" applyAlignment="1" applyProtection="1">
      <alignment horizontal="center" vertical="center"/>
      <protection locked="0"/>
    </xf>
    <xf numFmtId="44" fontId="0" fillId="0" borderId="39" xfId="50" applyFont="1" applyFill="1" applyBorder="1" applyAlignment="1" applyProtection="1">
      <alignment vertical="center"/>
      <protection/>
    </xf>
    <xf numFmtId="9" fontId="4" fillId="36" borderId="40" xfId="54" applyFont="1" applyFill="1" applyBorder="1" applyAlignment="1" applyProtection="1">
      <alignment horizontal="center" vertical="center"/>
      <protection/>
    </xf>
    <xf numFmtId="44" fontId="0" fillId="0" borderId="41" xfId="50" applyFont="1" applyFill="1" applyBorder="1" applyAlignment="1" applyProtection="1">
      <alignment vertical="center"/>
      <protection/>
    </xf>
    <xf numFmtId="44" fontId="0" fillId="0" borderId="42" xfId="50" applyFont="1" applyFill="1" applyBorder="1" applyAlignment="1" applyProtection="1">
      <alignment vertical="center"/>
      <protection/>
    </xf>
    <xf numFmtId="44" fontId="0" fillId="0" borderId="43" xfId="50" applyFont="1" applyFill="1" applyBorder="1" applyAlignment="1" applyProtection="1">
      <alignment vertical="center"/>
      <protection/>
    </xf>
    <xf numFmtId="44" fontId="0" fillId="0" borderId="44" xfId="50" applyFont="1" applyFill="1" applyBorder="1" applyAlignment="1" applyProtection="1">
      <alignment vertical="center"/>
      <protection/>
    </xf>
    <xf numFmtId="0" fontId="72" fillId="37" borderId="45" xfId="0" applyFont="1" applyFill="1" applyBorder="1" applyAlignment="1" applyProtection="1">
      <alignment vertical="center"/>
      <protection locked="0"/>
    </xf>
    <xf numFmtId="0" fontId="72" fillId="37" borderId="24" xfId="0" applyFont="1" applyFill="1" applyBorder="1" applyAlignment="1" applyProtection="1">
      <alignment vertical="center"/>
      <protection locked="0"/>
    </xf>
    <xf numFmtId="0" fontId="72" fillId="37" borderId="46" xfId="0" applyFont="1" applyFill="1" applyBorder="1" applyAlignment="1" applyProtection="1">
      <alignment vertical="center"/>
      <protection locked="0"/>
    </xf>
    <xf numFmtId="44" fontId="0" fillId="0" borderId="47" xfId="50" applyFont="1" applyFill="1" applyBorder="1" applyAlignment="1" applyProtection="1">
      <alignment horizontal="right" vertical="center"/>
      <protection/>
    </xf>
    <xf numFmtId="44" fontId="0" fillId="0" borderId="48" xfId="50" applyFont="1" applyFill="1" applyBorder="1" applyAlignment="1" applyProtection="1">
      <alignment horizontal="right" vertical="center"/>
      <protection/>
    </xf>
    <xf numFmtId="44" fontId="0" fillId="0" borderId="49" xfId="50" applyFont="1" applyFill="1" applyBorder="1" applyAlignment="1" applyProtection="1">
      <alignment horizontal="right" vertical="center"/>
      <protection/>
    </xf>
    <xf numFmtId="0" fontId="0" fillId="0" borderId="50" xfId="0" applyFill="1" applyBorder="1" applyAlignment="1" applyProtection="1">
      <alignment vertical="center"/>
      <protection locked="0"/>
    </xf>
    <xf numFmtId="0" fontId="0" fillId="35" borderId="51" xfId="0" applyFill="1" applyBorder="1" applyAlignment="1" applyProtection="1">
      <alignment horizontal="center" vertical="center"/>
      <protection locked="0"/>
    </xf>
    <xf numFmtId="0" fontId="0" fillId="35" borderId="52" xfId="0" applyFill="1" applyBorder="1" applyAlignment="1" applyProtection="1">
      <alignment horizontal="center" vertical="center"/>
      <protection locked="0"/>
    </xf>
    <xf numFmtId="43" fontId="0" fillId="0" borderId="53" xfId="48" applyFont="1" applyFill="1" applyBorder="1" applyAlignment="1" applyProtection="1">
      <alignment horizontal="center" vertical="center"/>
      <protection/>
    </xf>
    <xf numFmtId="6" fontId="0" fillId="0" borderId="54" xfId="0" applyNumberFormat="1" applyFill="1" applyBorder="1" applyAlignment="1" applyProtection="1">
      <alignment horizontal="center" vertical="center"/>
      <protection/>
    </xf>
    <xf numFmtId="44" fontId="0" fillId="0" borderId="55" xfId="50" applyFont="1" applyFill="1" applyBorder="1" applyAlignment="1" applyProtection="1">
      <alignment vertical="center"/>
      <protection/>
    </xf>
    <xf numFmtId="44" fontId="71" fillId="33" borderId="55"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locked="0"/>
    </xf>
    <xf numFmtId="6" fontId="0" fillId="0" borderId="56" xfId="0" applyNumberFormat="1" applyFill="1" applyBorder="1" applyAlignment="1" applyProtection="1">
      <alignment horizontal="center" vertical="center"/>
      <protection/>
    </xf>
    <xf numFmtId="44" fontId="0" fillId="0" borderId="57" xfId="50" applyFont="1" applyFill="1" applyBorder="1" applyAlignment="1" applyProtection="1">
      <alignment vertical="center"/>
      <protection/>
    </xf>
    <xf numFmtId="44" fontId="0" fillId="0" borderId="23" xfId="50" applyFont="1" applyFill="1" applyBorder="1" applyAlignment="1" applyProtection="1">
      <alignment vertical="center"/>
      <protection/>
    </xf>
    <xf numFmtId="0" fontId="0" fillId="0" borderId="58" xfId="0" applyFill="1" applyBorder="1" applyAlignment="1" applyProtection="1">
      <alignment horizontal="center" vertical="center" textRotation="90" wrapText="1"/>
      <protection locked="0"/>
    </xf>
    <xf numFmtId="43" fontId="0" fillId="0" borderId="59" xfId="48" applyFont="1" applyFill="1" applyBorder="1" applyAlignment="1" applyProtection="1">
      <alignment horizontal="center" vertical="center"/>
      <protection/>
    </xf>
    <xf numFmtId="43" fontId="0" fillId="0" borderId="60" xfId="48" applyFont="1" applyFill="1" applyBorder="1" applyAlignment="1" applyProtection="1">
      <alignment horizontal="center" vertical="center"/>
      <protection/>
    </xf>
    <xf numFmtId="43" fontId="0" fillId="0" borderId="61" xfId="48" applyFont="1" applyFill="1" applyBorder="1" applyAlignment="1" applyProtection="1">
      <alignment horizontal="center" vertical="center"/>
      <protection/>
    </xf>
    <xf numFmtId="43" fontId="0" fillId="0" borderId="62" xfId="48" applyFont="1" applyFill="1" applyBorder="1" applyAlignment="1" applyProtection="1">
      <alignment horizontal="center" vertical="center"/>
      <protection/>
    </xf>
    <xf numFmtId="0" fontId="0" fillId="35" borderId="63" xfId="0" applyFill="1" applyBorder="1" applyAlignment="1" applyProtection="1">
      <alignment horizontal="center" vertical="center"/>
      <protection locked="0"/>
    </xf>
    <xf numFmtId="43" fontId="0" fillId="0" borderId="64" xfId="48" applyFont="1" applyFill="1" applyBorder="1" applyAlignment="1" applyProtection="1">
      <alignment horizontal="center" vertical="center"/>
      <protection/>
    </xf>
    <xf numFmtId="44" fontId="0" fillId="0" borderId="0" xfId="50" applyFont="1" applyFill="1" applyAlignment="1" applyProtection="1">
      <alignment/>
      <protection locked="0"/>
    </xf>
    <xf numFmtId="44" fontId="0" fillId="0" borderId="0" xfId="0" applyNumberFormat="1" applyFill="1" applyAlignment="1" applyProtection="1">
      <alignment/>
      <protection locked="0"/>
    </xf>
    <xf numFmtId="196" fontId="0" fillId="0" borderId="37" xfId="0" applyNumberFormat="1" applyFill="1" applyBorder="1" applyAlignment="1" applyProtection="1">
      <alignment horizontal="center" vertical="center"/>
      <protection/>
    </xf>
    <xf numFmtId="43" fontId="0" fillId="0" borderId="65" xfId="48" applyFont="1" applyFill="1" applyBorder="1" applyAlignment="1" applyProtection="1">
      <alignment horizontal="center" vertical="center"/>
      <protection/>
    </xf>
    <xf numFmtId="6" fontId="0" fillId="0" borderId="65" xfId="0" applyNumberFormat="1" applyFill="1" applyBorder="1" applyAlignment="1" applyProtection="1">
      <alignment horizontal="center" vertical="center"/>
      <protection/>
    </xf>
    <xf numFmtId="44" fontId="0" fillId="0" borderId="66" xfId="50" applyFont="1" applyFill="1" applyBorder="1" applyAlignment="1" applyProtection="1">
      <alignment vertical="center"/>
      <protection/>
    </xf>
    <xf numFmtId="0" fontId="0" fillId="0" borderId="67" xfId="0" applyNumberFormat="1" applyFill="1" applyBorder="1" applyAlignment="1" applyProtection="1">
      <alignment/>
      <protection locked="0"/>
    </xf>
    <xf numFmtId="0" fontId="0" fillId="0" borderId="68" xfId="0" applyNumberFormat="1" applyFill="1" applyBorder="1" applyAlignment="1" applyProtection="1">
      <alignment/>
      <protection locked="0"/>
    </xf>
    <xf numFmtId="0" fontId="0" fillId="0" borderId="69" xfId="0" applyNumberFormat="1" applyFill="1" applyBorder="1" applyAlignment="1" applyProtection="1">
      <alignment/>
      <protection locked="0"/>
    </xf>
    <xf numFmtId="44" fontId="71" fillId="33" borderId="70" xfId="0" applyNumberFormat="1" applyFont="1" applyFill="1" applyBorder="1" applyAlignment="1" applyProtection="1">
      <alignment horizontal="center" vertical="center"/>
      <protection/>
    </xf>
    <xf numFmtId="44" fontId="71" fillId="33" borderId="19" xfId="0" applyNumberFormat="1" applyFont="1" applyFill="1" applyBorder="1" applyAlignment="1" applyProtection="1">
      <alignment horizontal="center" vertical="center"/>
      <protection/>
    </xf>
    <xf numFmtId="0" fontId="0" fillId="0" borderId="71" xfId="0" applyFill="1" applyBorder="1" applyAlignment="1" applyProtection="1">
      <alignment horizontal="center" vertical="center" textRotation="90" wrapText="1"/>
      <protection locked="0"/>
    </xf>
    <xf numFmtId="0" fontId="0" fillId="0" borderId="72" xfId="0" applyFill="1" applyBorder="1" applyAlignment="1" applyProtection="1">
      <alignment horizontal="center" vertical="center" textRotation="90" wrapText="1"/>
      <protection locked="0"/>
    </xf>
    <xf numFmtId="0" fontId="0" fillId="38" borderId="73" xfId="0" applyFill="1" applyBorder="1" applyAlignment="1" applyProtection="1">
      <alignment horizontal="center" vertical="center"/>
      <protection locked="0"/>
    </xf>
    <xf numFmtId="0" fontId="0" fillId="38" borderId="74" xfId="0" applyFill="1" applyBorder="1" applyAlignment="1" applyProtection="1">
      <alignment horizontal="center" vertical="center"/>
      <protection locked="0"/>
    </xf>
    <xf numFmtId="0" fontId="0" fillId="38" borderId="41" xfId="0" applyFill="1" applyBorder="1" applyAlignment="1" applyProtection="1">
      <alignment horizontal="center" vertical="center"/>
      <protection locked="0"/>
    </xf>
    <xf numFmtId="0" fontId="0" fillId="38" borderId="63" xfId="0" applyFill="1" applyBorder="1" applyAlignment="1" applyProtection="1">
      <alignment horizontal="center" vertical="center"/>
      <protection locked="0"/>
    </xf>
    <xf numFmtId="0" fontId="43" fillId="23" borderId="75" xfId="0" applyFont="1" applyFill="1" applyBorder="1" applyAlignment="1" applyProtection="1">
      <alignment horizontal="center" vertical="center"/>
      <protection/>
    </xf>
    <xf numFmtId="0" fontId="4" fillId="23" borderId="76" xfId="0" applyFont="1" applyFill="1" applyBorder="1" applyAlignment="1" applyProtection="1">
      <alignment horizontal="center" vertical="center"/>
      <protection/>
    </xf>
    <xf numFmtId="0" fontId="12" fillId="0" borderId="77" xfId="0" applyFont="1" applyBorder="1" applyAlignment="1" applyProtection="1">
      <alignment horizontal="center" vertical="center"/>
      <protection/>
    </xf>
    <xf numFmtId="0" fontId="12" fillId="0" borderId="10" xfId="0" applyFont="1" applyBorder="1" applyAlignment="1" applyProtection="1">
      <alignment/>
      <protection/>
    </xf>
    <xf numFmtId="181" fontId="12" fillId="35" borderId="10" xfId="0" applyNumberFormat="1" applyFont="1" applyFill="1" applyBorder="1" applyAlignment="1" applyProtection="1">
      <alignment/>
      <protection locked="0"/>
    </xf>
    <xf numFmtId="182" fontId="12" fillId="0" borderId="78" xfId="50" applyNumberFormat="1" applyFont="1" applyBorder="1" applyAlignment="1" applyProtection="1">
      <alignment/>
      <protection/>
    </xf>
    <xf numFmtId="10" fontId="12" fillId="0" borderId="48" xfId="54" applyNumberFormat="1" applyFont="1" applyBorder="1" applyAlignment="1" applyProtection="1">
      <alignment horizontal="center"/>
      <protection/>
    </xf>
    <xf numFmtId="187" fontId="4" fillId="38" borderId="79" xfId="50" applyNumberFormat="1" applyFont="1" applyFill="1" applyBorder="1" applyAlignment="1" applyProtection="1">
      <alignment/>
      <protection/>
    </xf>
    <xf numFmtId="180" fontId="4" fillId="39" borderId="80" xfId="50" applyNumberFormat="1" applyFont="1" applyFill="1" applyBorder="1" applyAlignment="1" applyProtection="1">
      <alignment/>
      <protection/>
    </xf>
    <xf numFmtId="0" fontId="12" fillId="0" borderId="60" xfId="0" applyFont="1" applyBorder="1" applyAlignment="1" applyProtection="1">
      <alignment horizontal="center" vertical="center"/>
      <protection/>
    </xf>
    <xf numFmtId="182" fontId="12" fillId="0" borderId="81" xfId="50" applyNumberFormat="1" applyFont="1" applyBorder="1" applyAlignment="1" applyProtection="1">
      <alignment/>
      <protection/>
    </xf>
    <xf numFmtId="181" fontId="12" fillId="35" borderId="81" xfId="0" applyNumberFormat="1" applyFont="1" applyFill="1" applyBorder="1" applyAlignment="1" applyProtection="1">
      <alignment/>
      <protection locked="0"/>
    </xf>
    <xf numFmtId="182" fontId="12" fillId="0" borderId="63" xfId="50" applyNumberFormat="1" applyFont="1" applyBorder="1" applyAlignment="1" applyProtection="1">
      <alignment/>
      <protection/>
    </xf>
    <xf numFmtId="187" fontId="4" fillId="38" borderId="30" xfId="50" applyNumberFormat="1" applyFont="1" applyFill="1" applyBorder="1" applyAlignment="1" applyProtection="1">
      <alignment/>
      <protection/>
    </xf>
    <xf numFmtId="180" fontId="4" fillId="39" borderId="82" xfId="50" applyNumberFormat="1" applyFont="1" applyFill="1" applyBorder="1" applyAlignment="1" applyProtection="1">
      <alignment/>
      <protection/>
    </xf>
    <xf numFmtId="0" fontId="12" fillId="0" borderId="61" xfId="0" applyFont="1" applyBorder="1" applyAlignment="1" applyProtection="1">
      <alignment horizontal="center" vertical="center"/>
      <protection/>
    </xf>
    <xf numFmtId="182" fontId="12" fillId="0" borderId="83" xfId="50" applyNumberFormat="1" applyFont="1" applyBorder="1" applyAlignment="1" applyProtection="1">
      <alignment/>
      <protection/>
    </xf>
    <xf numFmtId="181" fontId="12" fillId="35" borderId="83" xfId="0" applyNumberFormat="1" applyFont="1" applyFill="1" applyBorder="1" applyAlignment="1" applyProtection="1">
      <alignment/>
      <protection locked="0"/>
    </xf>
    <xf numFmtId="0" fontId="12" fillId="0" borderId="43" xfId="0" applyFont="1" applyBorder="1" applyAlignment="1" applyProtection="1">
      <alignment/>
      <protection/>
    </xf>
    <xf numFmtId="10" fontId="12" fillId="0" borderId="49" xfId="54" applyNumberFormat="1" applyFont="1" applyBorder="1" applyAlignment="1" applyProtection="1">
      <alignment horizontal="center"/>
      <protection/>
    </xf>
    <xf numFmtId="187" fontId="4" fillId="38" borderId="38" xfId="50" applyNumberFormat="1" applyFont="1" applyFill="1" applyBorder="1" applyAlignment="1" applyProtection="1">
      <alignment/>
      <protection/>
    </xf>
    <xf numFmtId="180" fontId="4" fillId="39" borderId="39" xfId="50" applyNumberFormat="1" applyFont="1" applyFill="1" applyBorder="1" applyAlignment="1" applyProtection="1">
      <alignment/>
      <protection/>
    </xf>
    <xf numFmtId="0" fontId="0" fillId="0" borderId="67"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0" borderId="84"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85"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0" fillId="0" borderId="67" xfId="0" applyFill="1" applyBorder="1" applyAlignment="1" applyProtection="1">
      <alignment vertical="center" wrapText="1"/>
      <protection locked="0"/>
    </xf>
    <xf numFmtId="0" fontId="0" fillId="0" borderId="71" xfId="0" applyFill="1" applyBorder="1" applyAlignment="1" applyProtection="1">
      <alignment vertical="center" wrapText="1"/>
      <protection locked="0"/>
    </xf>
    <xf numFmtId="0" fontId="0" fillId="0" borderId="84" xfId="0" applyFill="1" applyBorder="1" applyAlignment="1" applyProtection="1">
      <alignment vertical="center" wrapText="1"/>
      <protection locked="0"/>
    </xf>
    <xf numFmtId="0" fontId="0" fillId="0" borderId="68"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85" xfId="0" applyFill="1" applyBorder="1" applyAlignment="1" applyProtection="1">
      <alignment vertical="center" wrapText="1"/>
      <protection locked="0"/>
    </xf>
    <xf numFmtId="0" fontId="0" fillId="0" borderId="69" xfId="0" applyFill="1" applyBorder="1" applyAlignment="1" applyProtection="1">
      <alignment vertical="center" wrapText="1"/>
      <protection locked="0"/>
    </xf>
    <xf numFmtId="0" fontId="0" fillId="0" borderId="72" xfId="0" applyFill="1" applyBorder="1" applyAlignment="1" applyProtection="1">
      <alignment vertical="center" wrapText="1"/>
      <protection locked="0"/>
    </xf>
    <xf numFmtId="0" fontId="0" fillId="0" borderId="70" xfId="0" applyFill="1" applyBorder="1" applyAlignment="1" applyProtection="1">
      <alignment vertical="center" wrapText="1"/>
      <protection locked="0"/>
    </xf>
    <xf numFmtId="0" fontId="72" fillId="37" borderId="86" xfId="0" applyFont="1" applyFill="1" applyBorder="1" applyAlignment="1" applyProtection="1">
      <alignment horizontal="left" vertical="center"/>
      <protection locked="0"/>
    </xf>
    <xf numFmtId="0" fontId="72" fillId="37" borderId="87" xfId="0" applyFont="1" applyFill="1" applyBorder="1" applyAlignment="1" applyProtection="1">
      <alignment horizontal="left" vertical="center"/>
      <protection locked="0"/>
    </xf>
    <xf numFmtId="0" fontId="72" fillId="37" borderId="88" xfId="0" applyFont="1" applyFill="1" applyBorder="1" applyAlignment="1" applyProtection="1">
      <alignment horizontal="left" vertical="center"/>
      <protection locked="0"/>
    </xf>
    <xf numFmtId="0" fontId="10" fillId="40" borderId="86" xfId="0" applyFont="1" applyFill="1" applyBorder="1" applyAlignment="1" applyProtection="1">
      <alignment horizontal="center" vertical="center"/>
      <protection locked="0"/>
    </xf>
    <xf numFmtId="0" fontId="10" fillId="40" borderId="88"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41" borderId="86" xfId="0" applyFont="1" applyFill="1" applyBorder="1" applyAlignment="1" applyProtection="1">
      <alignment horizontal="left" vertical="center" wrapText="1"/>
      <protection locked="0"/>
    </xf>
    <xf numFmtId="0" fontId="10" fillId="41" borderId="87" xfId="0" applyFont="1" applyFill="1" applyBorder="1" applyAlignment="1" applyProtection="1">
      <alignment horizontal="left" vertical="center" wrapText="1"/>
      <protection locked="0"/>
    </xf>
    <xf numFmtId="0" fontId="10" fillId="41" borderId="88" xfId="0" applyFont="1" applyFill="1" applyBorder="1" applyAlignment="1" applyProtection="1">
      <alignment horizontal="left" vertical="center" wrapText="1"/>
      <protection locked="0"/>
    </xf>
    <xf numFmtId="0" fontId="8" fillId="34" borderId="89" xfId="0" applyFont="1" applyFill="1" applyBorder="1" applyAlignment="1" applyProtection="1">
      <alignment horizontal="center" vertical="center" wrapText="1"/>
      <protection locked="0"/>
    </xf>
    <xf numFmtId="0" fontId="2" fillId="34" borderId="90" xfId="0" applyFont="1" applyFill="1" applyBorder="1" applyAlignment="1" applyProtection="1">
      <alignment horizontal="center" vertical="center" wrapText="1"/>
      <protection locked="0"/>
    </xf>
    <xf numFmtId="0" fontId="73" fillId="0" borderId="91" xfId="0" applyFont="1" applyFill="1" applyBorder="1" applyAlignment="1" applyProtection="1">
      <alignment horizontal="center" vertical="center"/>
      <protection locked="0"/>
    </xf>
    <xf numFmtId="0" fontId="73" fillId="0" borderId="58" xfId="0" applyFont="1" applyFill="1" applyBorder="1" applyAlignment="1" applyProtection="1">
      <alignment horizontal="center" vertical="center"/>
      <protection locked="0"/>
    </xf>
    <xf numFmtId="0" fontId="73" fillId="0" borderId="92" xfId="0" applyFont="1" applyFill="1" applyBorder="1" applyAlignment="1" applyProtection="1">
      <alignment horizontal="center" vertical="center"/>
      <protection locked="0"/>
    </xf>
    <xf numFmtId="0" fontId="72" fillId="37" borderId="45" xfId="0" applyFont="1" applyFill="1" applyBorder="1" applyAlignment="1" applyProtection="1">
      <alignment horizontal="left" vertical="center"/>
      <protection locked="0"/>
    </xf>
    <xf numFmtId="0" fontId="72" fillId="37" borderId="24" xfId="0" applyFont="1" applyFill="1" applyBorder="1" applyAlignment="1" applyProtection="1">
      <alignment horizontal="left" vertical="center"/>
      <protection locked="0"/>
    </xf>
    <xf numFmtId="0" fontId="72" fillId="37" borderId="46" xfId="0" applyFont="1" applyFill="1" applyBorder="1" applyAlignment="1" applyProtection="1">
      <alignment horizontal="left" vertical="center"/>
      <protection locked="0"/>
    </xf>
    <xf numFmtId="0" fontId="0" fillId="0" borderId="93" xfId="0" applyFill="1" applyBorder="1" applyAlignment="1" applyProtection="1">
      <alignment horizontal="left" vertical="center" wrapText="1"/>
      <protection locked="0"/>
    </xf>
    <xf numFmtId="0" fontId="0" fillId="0" borderId="94" xfId="0" applyFill="1" applyBorder="1" applyAlignment="1" applyProtection="1">
      <alignment horizontal="left" vertical="center" wrapText="1"/>
      <protection locked="0"/>
    </xf>
    <xf numFmtId="0" fontId="0" fillId="0" borderId="95"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74" fillId="35" borderId="67" xfId="0" applyFont="1" applyFill="1" applyBorder="1" applyAlignment="1" applyProtection="1">
      <alignment horizontal="center" vertical="center" wrapText="1"/>
      <protection locked="0"/>
    </xf>
    <xf numFmtId="0" fontId="74" fillId="35" borderId="84" xfId="0" applyFont="1" applyFill="1" applyBorder="1" applyAlignment="1" applyProtection="1">
      <alignment horizontal="center" vertical="center" wrapText="1"/>
      <protection locked="0"/>
    </xf>
    <xf numFmtId="0" fontId="74" fillId="35" borderId="69" xfId="0" applyFont="1" applyFill="1" applyBorder="1" applyAlignment="1" applyProtection="1">
      <alignment horizontal="center" vertical="center" wrapText="1"/>
      <protection locked="0"/>
    </xf>
    <xf numFmtId="0" fontId="74" fillId="35" borderId="70" xfId="0" applyFont="1" applyFill="1" applyBorder="1" applyAlignment="1" applyProtection="1">
      <alignment horizontal="center" vertical="center" wrapText="1"/>
      <protection locked="0"/>
    </xf>
    <xf numFmtId="0" fontId="0" fillId="0" borderId="91"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2" fillId="34" borderId="67" xfId="0" applyFont="1" applyFill="1" applyBorder="1" applyAlignment="1" applyProtection="1">
      <alignment horizontal="center" vertical="center"/>
      <protection locked="0"/>
    </xf>
    <xf numFmtId="0" fontId="2" fillId="34" borderId="71" xfId="0" applyFont="1" applyFill="1" applyBorder="1" applyAlignment="1" applyProtection="1">
      <alignment horizontal="center" vertical="center"/>
      <protection locked="0"/>
    </xf>
    <xf numFmtId="0" fontId="2" fillId="34" borderId="69" xfId="0" applyFont="1" applyFill="1" applyBorder="1" applyAlignment="1" applyProtection="1">
      <alignment horizontal="center" vertical="center"/>
      <protection locked="0"/>
    </xf>
    <xf numFmtId="0" fontId="2" fillId="34" borderId="72" xfId="0" applyFont="1" applyFill="1" applyBorder="1" applyAlignment="1" applyProtection="1">
      <alignment horizontal="center" vertical="center"/>
      <protection locked="0"/>
    </xf>
    <xf numFmtId="0" fontId="74" fillId="38" borderId="44" xfId="0" applyFont="1" applyFill="1" applyBorder="1" applyAlignment="1" applyProtection="1">
      <alignment horizontal="center" vertical="center" wrapText="1"/>
      <protection locked="0"/>
    </xf>
    <xf numFmtId="0" fontId="74" fillId="38" borderId="102" xfId="0" applyFont="1" applyFill="1" applyBorder="1" applyAlignment="1" applyProtection="1">
      <alignment horizontal="center" vertical="center" wrapText="1"/>
      <protection locked="0"/>
    </xf>
    <xf numFmtId="0" fontId="73" fillId="0" borderId="69" xfId="0" applyFont="1" applyFill="1" applyBorder="1" applyAlignment="1" applyProtection="1">
      <alignment horizontal="center" vertical="center"/>
      <protection locked="0"/>
    </xf>
    <xf numFmtId="0" fontId="73" fillId="0" borderId="72" xfId="0" applyFont="1" applyFill="1" applyBorder="1" applyAlignment="1" applyProtection="1">
      <alignment horizontal="center" vertical="center"/>
      <protection locked="0"/>
    </xf>
    <xf numFmtId="0" fontId="73" fillId="0" borderId="103" xfId="0" applyFont="1" applyFill="1"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44" fontId="63" fillId="0" borderId="91" xfId="50" applyFont="1" applyBorder="1" applyAlignment="1" applyProtection="1">
      <alignment horizontal="center" vertical="center"/>
      <protection locked="0"/>
    </xf>
    <xf numFmtId="44" fontId="63" fillId="0" borderId="58" xfId="50" applyFont="1" applyBorder="1" applyAlignment="1" applyProtection="1">
      <alignment horizontal="center" vertical="center"/>
      <protection locked="0"/>
    </xf>
    <xf numFmtId="44" fontId="63" fillId="0" borderId="55" xfId="50" applyFont="1" applyBorder="1" applyAlignment="1" applyProtection="1">
      <alignment horizontal="center" vertical="center"/>
      <protection locked="0"/>
    </xf>
    <xf numFmtId="0" fontId="63" fillId="0" borderId="59" xfId="0" applyFont="1" applyBorder="1" applyAlignment="1" applyProtection="1">
      <alignment horizontal="center" vertical="center" wrapText="1"/>
      <protection locked="0"/>
    </xf>
    <xf numFmtId="0" fontId="63" fillId="0" borderId="104" xfId="0" applyFont="1" applyBorder="1" applyAlignment="1" applyProtection="1">
      <alignment horizontal="center" vertical="center" wrapText="1"/>
      <protection locked="0"/>
    </xf>
    <xf numFmtId="0" fontId="63" fillId="0" borderId="105" xfId="0" applyFont="1" applyBorder="1" applyAlignment="1" applyProtection="1">
      <alignment horizontal="center" vertical="center" wrapText="1"/>
      <protection locked="0"/>
    </xf>
    <xf numFmtId="0" fontId="63" fillId="0" borderId="61" xfId="0" applyFont="1" applyBorder="1" applyAlignment="1" applyProtection="1">
      <alignment horizontal="center" vertical="center" wrapText="1"/>
      <protection locked="0"/>
    </xf>
    <xf numFmtId="0" fontId="63" fillId="0" borderId="83" xfId="0" applyFont="1" applyBorder="1" applyAlignment="1" applyProtection="1">
      <alignment horizontal="center" vertical="center" wrapText="1"/>
      <protection locked="0"/>
    </xf>
    <xf numFmtId="0" fontId="63" fillId="0" borderId="106" xfId="0" applyFont="1" applyBorder="1" applyAlignment="1" applyProtection="1">
      <alignment horizontal="center" vertical="center" wrapText="1"/>
      <protection locked="0"/>
    </xf>
    <xf numFmtId="0" fontId="0" fillId="0" borderId="107" xfId="0" applyBorder="1" applyAlignment="1" applyProtection="1">
      <alignment horizontal="center" vertical="center" wrapText="1"/>
      <protection locked="0"/>
    </xf>
    <xf numFmtId="0" fontId="0" fillId="0" borderId="108"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0" fillId="0" borderId="11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63" fillId="0" borderId="0" xfId="0" applyFont="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75" fillId="0" borderId="16" xfId="0" applyFont="1" applyBorder="1" applyAlignment="1" applyProtection="1">
      <alignment horizontal="center" vertical="center" wrapText="1"/>
      <protection locked="0"/>
    </xf>
    <xf numFmtId="0" fontId="63" fillId="0" borderId="112" xfId="0" applyFont="1" applyBorder="1" applyAlignment="1" applyProtection="1">
      <alignment horizontal="center" vertical="center"/>
      <protection locked="0"/>
    </xf>
    <xf numFmtId="0" fontId="63" fillId="0" borderId="16" xfId="0" applyFont="1" applyBorder="1" applyAlignment="1" applyProtection="1">
      <alignment horizontal="center" vertical="center"/>
      <protection locked="0"/>
    </xf>
    <xf numFmtId="0" fontId="63" fillId="0" borderId="113" xfId="0" applyFont="1" applyBorder="1" applyAlignment="1" applyProtection="1">
      <alignment horizontal="center" vertical="center"/>
      <protection locked="0"/>
    </xf>
    <xf numFmtId="44" fontId="76" fillId="0" borderId="91" xfId="0" applyNumberFormat="1" applyFont="1" applyBorder="1" applyAlignment="1" applyProtection="1">
      <alignment horizontal="center" vertical="top" wrapText="1"/>
      <protection locked="0"/>
    </xf>
    <xf numFmtId="44" fontId="76" fillId="0" borderId="55" xfId="0" applyNumberFormat="1" applyFont="1" applyBorder="1" applyAlignment="1" applyProtection="1">
      <alignment horizontal="center" vertical="top" wrapText="1"/>
      <protection locked="0"/>
    </xf>
    <xf numFmtId="0" fontId="0" fillId="0" borderId="3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11" fillId="0" borderId="89" xfId="0" applyFont="1" applyBorder="1" applyAlignment="1" applyProtection="1">
      <alignment horizontal="center" vertical="center"/>
      <protection/>
    </xf>
    <xf numFmtId="0" fontId="11" fillId="0" borderId="90" xfId="0" applyFont="1" applyBorder="1" applyAlignment="1" applyProtection="1">
      <alignment horizontal="center" vertical="center"/>
      <protection/>
    </xf>
    <xf numFmtId="0" fontId="11" fillId="0" borderId="115" xfId="0" applyFont="1" applyBorder="1" applyAlignment="1" applyProtection="1">
      <alignment horizontal="center" vertical="center"/>
      <protection/>
    </xf>
    <xf numFmtId="0" fontId="43" fillId="23" borderId="116" xfId="0" applyFont="1" applyFill="1" applyBorder="1" applyAlignment="1" applyProtection="1">
      <alignment horizontal="center" vertical="center"/>
      <protection/>
    </xf>
    <xf numFmtId="0" fontId="43" fillId="23" borderId="87" xfId="0" applyFont="1" applyFill="1" applyBorder="1" applyAlignment="1" applyProtection="1">
      <alignment horizontal="center" vertical="center"/>
      <protection/>
    </xf>
    <xf numFmtId="0" fontId="43" fillId="23" borderId="117" xfId="0" applyFont="1" applyFill="1" applyBorder="1" applyAlignment="1" applyProtection="1">
      <alignment horizontal="center" vertical="center"/>
      <protection/>
    </xf>
    <xf numFmtId="0" fontId="0" fillId="38" borderId="30" xfId="0" applyFill="1" applyBorder="1" applyAlignment="1" applyProtection="1">
      <alignment horizontal="center" vertical="center"/>
      <protection locked="0"/>
    </xf>
    <xf numFmtId="0" fontId="0" fillId="38" borderId="118" xfId="0" applyFill="1" applyBorder="1" applyAlignment="1" applyProtection="1">
      <alignment horizontal="center" vertical="center"/>
      <protection locked="0"/>
    </xf>
    <xf numFmtId="0" fontId="0" fillId="38" borderId="65" xfId="0" applyFill="1" applyBorder="1" applyAlignment="1" applyProtection="1">
      <alignment horizontal="center" vertical="center"/>
      <protection locked="0"/>
    </xf>
    <xf numFmtId="0" fontId="0" fillId="38" borderId="43" xfId="0" applyFill="1" applyBorder="1" applyAlignment="1" applyProtection="1">
      <alignment horizontal="center" vertical="center"/>
      <protection locked="0"/>
    </xf>
    <xf numFmtId="0" fontId="0" fillId="38" borderId="23" xfId="0" applyFill="1" applyBorder="1" applyAlignment="1" applyProtection="1">
      <alignment horizontal="center" vertical="center"/>
      <protection locked="0"/>
    </xf>
    <xf numFmtId="0" fontId="0" fillId="38" borderId="119"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1</xdr:row>
      <xdr:rowOff>495300</xdr:rowOff>
    </xdr:from>
    <xdr:to>
      <xdr:col>8</xdr:col>
      <xdr:colOff>514350</xdr:colOff>
      <xdr:row>2</xdr:row>
      <xdr:rowOff>152400</xdr:rowOff>
    </xdr:to>
    <xdr:sp>
      <xdr:nvSpPr>
        <xdr:cNvPr id="1" name="1 Flecha derecha"/>
        <xdr:cNvSpPr>
          <a:spLocks/>
        </xdr:cNvSpPr>
      </xdr:nvSpPr>
      <xdr:spPr>
        <a:xfrm rot="16200000" flipH="1">
          <a:off x="8601075" y="1400175"/>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1</xdr:row>
      <xdr:rowOff>409575</xdr:rowOff>
    </xdr:from>
    <xdr:to>
      <xdr:col>3</xdr:col>
      <xdr:colOff>771525</xdr:colOff>
      <xdr:row>2</xdr:row>
      <xdr:rowOff>19050</xdr:rowOff>
    </xdr:to>
    <xdr:sp>
      <xdr:nvSpPr>
        <xdr:cNvPr id="2" name="1 Flecha derecha"/>
        <xdr:cNvSpPr>
          <a:spLocks/>
        </xdr:cNvSpPr>
      </xdr:nvSpPr>
      <xdr:spPr>
        <a:xfrm rot="16200000" flipH="1">
          <a:off x="4410075" y="1314450"/>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29</xdr:row>
      <xdr:rowOff>0</xdr:rowOff>
    </xdr:from>
    <xdr:to>
      <xdr:col>6</xdr:col>
      <xdr:colOff>1238250</xdr:colOff>
      <xdr:row>30</xdr:row>
      <xdr:rowOff>0</xdr:rowOff>
    </xdr:to>
    <xdr:sp>
      <xdr:nvSpPr>
        <xdr:cNvPr id="3" name="1 Flecha derecha"/>
        <xdr:cNvSpPr>
          <a:spLocks/>
        </xdr:cNvSpPr>
      </xdr:nvSpPr>
      <xdr:spPr>
        <a:xfrm rot="5400000" flipH="1">
          <a:off x="7162800" y="7258050"/>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M88"/>
  <sheetViews>
    <sheetView tabSelected="1" zoomScalePageLayoutView="0" workbookViewId="0" topLeftCell="B1">
      <pane ySplit="1" topLeftCell="A71" activePane="bottomLeft" state="frozen"/>
      <selection pane="topLeft" activeCell="B1" sqref="B1"/>
      <selection pane="bottomLeft" activeCell="B16" sqref="B16:L19"/>
    </sheetView>
  </sheetViews>
  <sheetFormatPr defaultColWidth="11.421875" defaultRowHeight="15"/>
  <cols>
    <col min="1" max="1" width="0" style="0" hidden="1" customWidth="1"/>
    <col min="2" max="2" width="13.00390625" style="0" customWidth="1"/>
    <col min="4" max="4" width="14.00390625" style="0" customWidth="1"/>
    <col min="5" max="5" width="42.8515625" style="0" customWidth="1"/>
    <col min="6" max="6" width="9.140625" style="0" customWidth="1"/>
    <col min="7" max="7" width="9.8515625" style="0" customWidth="1"/>
    <col min="8" max="8" width="19.28125" style="0" customWidth="1"/>
    <col min="9" max="9" width="6.28125" style="0" customWidth="1"/>
    <col min="10" max="10" width="5.7109375" style="0" customWidth="1"/>
    <col min="11" max="11" width="13.140625" style="0" customWidth="1"/>
    <col min="12" max="12" width="16.00390625" style="0" customWidth="1"/>
  </cols>
  <sheetData>
    <row r="1" spans="2:12" ht="38.25" customHeight="1" thickBot="1" thickTop="1">
      <c r="B1" s="167" t="s">
        <v>25</v>
      </c>
      <c r="C1" s="168"/>
      <c r="D1" s="57"/>
      <c r="E1" s="57"/>
      <c r="F1" s="43"/>
      <c r="G1" s="43"/>
      <c r="H1" s="43"/>
      <c r="I1" s="43"/>
      <c r="J1" s="43"/>
      <c r="K1" s="43"/>
      <c r="L1" s="43"/>
    </row>
    <row r="2" spans="2:13" ht="6" customHeight="1" thickTop="1">
      <c r="B2" s="58"/>
      <c r="C2" s="58"/>
      <c r="D2" s="57"/>
      <c r="E2" s="57"/>
      <c r="F2" s="43"/>
      <c r="G2" s="43"/>
      <c r="H2" s="43"/>
      <c r="I2" s="43"/>
      <c r="J2" s="43"/>
      <c r="K2" s="43"/>
      <c r="L2" s="43"/>
      <c r="M2" s="61"/>
    </row>
    <row r="3" spans="2:13" ht="30" customHeight="1">
      <c r="B3" s="169" t="s">
        <v>104</v>
      </c>
      <c r="C3" s="169"/>
      <c r="D3" s="169"/>
      <c r="E3" s="169"/>
      <c r="F3" s="169"/>
      <c r="G3" s="169"/>
      <c r="H3" s="169"/>
      <c r="I3" s="169"/>
      <c r="J3" s="169"/>
      <c r="K3" s="169"/>
      <c r="L3" s="169"/>
      <c r="M3" s="61"/>
    </row>
    <row r="4" spans="2:13" ht="30" customHeight="1">
      <c r="B4" s="169" t="s">
        <v>105</v>
      </c>
      <c r="C4" s="169"/>
      <c r="D4" s="169"/>
      <c r="E4" s="169"/>
      <c r="F4" s="169"/>
      <c r="G4" s="169"/>
      <c r="H4" s="169"/>
      <c r="I4" s="169"/>
      <c r="J4" s="169"/>
      <c r="K4" s="169"/>
      <c r="L4" s="169"/>
      <c r="M4" s="61"/>
    </row>
    <row r="5" spans="2:13" ht="30" customHeight="1">
      <c r="B5" s="169" t="s">
        <v>108</v>
      </c>
      <c r="C5" s="169"/>
      <c r="D5" s="169"/>
      <c r="E5" s="169"/>
      <c r="F5" s="169"/>
      <c r="G5" s="169"/>
      <c r="H5" s="169"/>
      <c r="I5" s="169"/>
      <c r="J5" s="169"/>
      <c r="K5" s="169"/>
      <c r="L5" s="169"/>
      <c r="M5" s="61"/>
    </row>
    <row r="6" spans="2:12" ht="30" customHeight="1">
      <c r="B6" s="169" t="s">
        <v>106</v>
      </c>
      <c r="C6" s="169"/>
      <c r="D6" s="169"/>
      <c r="E6" s="169"/>
      <c r="F6" s="169"/>
      <c r="G6" s="169"/>
      <c r="H6" s="169"/>
      <c r="I6" s="169"/>
      <c r="J6" s="169"/>
      <c r="K6" s="169"/>
      <c r="L6" s="169"/>
    </row>
    <row r="7" spans="2:12" ht="30" customHeight="1">
      <c r="B7" s="169" t="s">
        <v>99</v>
      </c>
      <c r="C7" s="169"/>
      <c r="D7" s="169"/>
      <c r="E7" s="169"/>
      <c r="F7" s="169"/>
      <c r="G7" s="169"/>
      <c r="H7" s="169"/>
      <c r="I7" s="169"/>
      <c r="J7" s="169"/>
      <c r="K7" s="169"/>
      <c r="L7" s="169"/>
    </row>
    <row r="8" spans="2:12" ht="30" customHeight="1">
      <c r="B8" s="169" t="s">
        <v>100</v>
      </c>
      <c r="C8" s="169"/>
      <c r="D8" s="169"/>
      <c r="E8" s="169"/>
      <c r="F8" s="169"/>
      <c r="G8" s="169"/>
      <c r="H8" s="169"/>
      <c r="I8" s="169"/>
      <c r="J8" s="169"/>
      <c r="K8" s="169"/>
      <c r="L8" s="169"/>
    </row>
    <row r="9" spans="2:12" ht="30" customHeight="1">
      <c r="B9" s="169" t="s">
        <v>98</v>
      </c>
      <c r="C9" s="169"/>
      <c r="D9" s="169"/>
      <c r="E9" s="169"/>
      <c r="F9" s="169"/>
      <c r="G9" s="169"/>
      <c r="H9" s="169"/>
      <c r="I9" s="169"/>
      <c r="J9" s="169"/>
      <c r="K9" s="169"/>
      <c r="L9" s="169"/>
    </row>
    <row r="10" spans="2:12" ht="9" customHeight="1" thickBot="1">
      <c r="B10" s="58"/>
      <c r="C10" s="58"/>
      <c r="D10" s="57"/>
      <c r="E10" s="57"/>
      <c r="F10" s="43"/>
      <c r="G10" s="43"/>
      <c r="H10" s="43"/>
      <c r="I10" s="43"/>
      <c r="J10" s="43"/>
      <c r="K10" s="43"/>
      <c r="L10" s="43"/>
    </row>
    <row r="11" spans="2:12" ht="34.5" customHeight="1" thickBot="1" thickTop="1">
      <c r="B11" s="170" t="s">
        <v>107</v>
      </c>
      <c r="C11" s="171"/>
      <c r="D11" s="171"/>
      <c r="E11" s="171"/>
      <c r="F11" s="171"/>
      <c r="G11" s="171"/>
      <c r="H11" s="171"/>
      <c r="I11" s="171"/>
      <c r="J11" s="171"/>
      <c r="K11" s="171"/>
      <c r="L11" s="172"/>
    </row>
    <row r="12" spans="2:12" ht="15" customHeight="1" thickTop="1">
      <c r="B12" s="58"/>
      <c r="C12" s="58"/>
      <c r="D12" s="57"/>
      <c r="E12" s="57"/>
      <c r="F12" s="43"/>
      <c r="G12" s="43"/>
      <c r="H12" s="43"/>
      <c r="I12" s="43"/>
      <c r="J12" s="43"/>
      <c r="K12" s="43"/>
      <c r="L12" s="43"/>
    </row>
    <row r="13" spans="2:12" ht="9.75" customHeight="1" thickBot="1">
      <c r="B13" s="60"/>
      <c r="C13" s="60"/>
      <c r="D13" s="60"/>
      <c r="E13" s="60"/>
      <c r="F13" s="60"/>
      <c r="G13" s="60"/>
      <c r="H13" s="60"/>
      <c r="I13" s="60"/>
      <c r="J13" s="60"/>
      <c r="K13" s="60"/>
      <c r="L13" s="60"/>
    </row>
    <row r="14" spans="2:12" ht="17.25" thickBot="1" thickTop="1">
      <c r="B14" s="164" t="str">
        <f>+'SyH Res 1-19'!B7:E7</f>
        <v>1. MEDICION DE PUESTA A TIERRA</v>
      </c>
      <c r="C14" s="165"/>
      <c r="D14" s="165"/>
      <c r="E14" s="166"/>
      <c r="F14" s="54"/>
      <c r="G14" s="54"/>
      <c r="H14" s="54"/>
      <c r="I14" s="54"/>
      <c r="J14" s="54"/>
      <c r="K14" s="54"/>
      <c r="L14" s="54"/>
    </row>
    <row r="15" spans="2:12" ht="6" customHeight="1" thickBot="1" thickTop="1">
      <c r="B15" s="45"/>
      <c r="C15" s="45"/>
      <c r="D15" s="45"/>
      <c r="E15" s="45"/>
      <c r="F15" s="45"/>
      <c r="G15" s="45"/>
      <c r="H15" s="45"/>
      <c r="I15" s="51"/>
      <c r="J15" s="52"/>
      <c r="K15" s="55"/>
      <c r="L15" s="49"/>
    </row>
    <row r="16" spans="2:12" ht="15" customHeight="1">
      <c r="B16" s="146" t="s">
        <v>109</v>
      </c>
      <c r="C16" s="147"/>
      <c r="D16" s="147"/>
      <c r="E16" s="147"/>
      <c r="F16" s="147"/>
      <c r="G16" s="147"/>
      <c r="H16" s="147"/>
      <c r="I16" s="147"/>
      <c r="J16" s="147"/>
      <c r="K16" s="147"/>
      <c r="L16" s="148"/>
    </row>
    <row r="17" spans="2:12" ht="15" customHeight="1">
      <c r="B17" s="149"/>
      <c r="C17" s="150"/>
      <c r="D17" s="150"/>
      <c r="E17" s="150"/>
      <c r="F17" s="150"/>
      <c r="G17" s="150"/>
      <c r="H17" s="150"/>
      <c r="I17" s="150"/>
      <c r="J17" s="150"/>
      <c r="K17" s="150"/>
      <c r="L17" s="151"/>
    </row>
    <row r="18" spans="2:12" ht="15" customHeight="1">
      <c r="B18" s="149"/>
      <c r="C18" s="150"/>
      <c r="D18" s="150"/>
      <c r="E18" s="150"/>
      <c r="F18" s="150"/>
      <c r="G18" s="150"/>
      <c r="H18" s="150"/>
      <c r="I18" s="150"/>
      <c r="J18" s="150"/>
      <c r="K18" s="150"/>
      <c r="L18" s="151"/>
    </row>
    <row r="19" spans="2:12" ht="15" customHeight="1" thickBot="1">
      <c r="B19" s="152"/>
      <c r="C19" s="153"/>
      <c r="D19" s="153"/>
      <c r="E19" s="153"/>
      <c r="F19" s="153"/>
      <c r="G19" s="153"/>
      <c r="H19" s="153"/>
      <c r="I19" s="153"/>
      <c r="J19" s="153"/>
      <c r="K19" s="153"/>
      <c r="L19" s="154"/>
    </row>
    <row r="20" spans="2:12" ht="9.75" customHeight="1" thickBot="1">
      <c r="B20" s="45"/>
      <c r="C20" s="45"/>
      <c r="D20" s="45"/>
      <c r="E20" s="45"/>
      <c r="F20" s="45"/>
      <c r="G20" s="45"/>
      <c r="H20" s="45"/>
      <c r="I20" s="46"/>
      <c r="J20" s="47"/>
      <c r="K20" s="48"/>
      <c r="L20" s="49"/>
    </row>
    <row r="21" spans="2:12" ht="17.25" thickBot="1" thickTop="1">
      <c r="B21" s="164" t="str">
        <f>+'SyH Res 1-19'!B12:E12</f>
        <v>2. ENSAYO DE INTERRUPTOR DIFERENCIAL</v>
      </c>
      <c r="C21" s="165"/>
      <c r="D21" s="165"/>
      <c r="E21" s="166"/>
      <c r="F21" s="54"/>
      <c r="G21" s="54"/>
      <c r="H21" s="54"/>
      <c r="I21" s="54"/>
      <c r="J21" s="54"/>
      <c r="K21" s="54"/>
      <c r="L21" s="54"/>
    </row>
    <row r="22" spans="2:12" ht="6" customHeight="1" thickBot="1" thickTop="1">
      <c r="B22" s="45"/>
      <c r="C22" s="45"/>
      <c r="D22" s="45"/>
      <c r="E22" s="45"/>
      <c r="F22" s="45"/>
      <c r="G22" s="45"/>
      <c r="H22" s="45"/>
      <c r="I22" s="51"/>
      <c r="J22" s="52"/>
      <c r="K22" s="55"/>
      <c r="L22" s="49"/>
    </row>
    <row r="23" spans="2:12" ht="15" customHeight="1">
      <c r="B23" s="146" t="s">
        <v>110</v>
      </c>
      <c r="C23" s="147"/>
      <c r="D23" s="147"/>
      <c r="E23" s="147"/>
      <c r="F23" s="147"/>
      <c r="G23" s="147"/>
      <c r="H23" s="147"/>
      <c r="I23" s="147"/>
      <c r="J23" s="147"/>
      <c r="K23" s="147"/>
      <c r="L23" s="148"/>
    </row>
    <row r="24" spans="2:12" ht="15" customHeight="1">
      <c r="B24" s="149"/>
      <c r="C24" s="150"/>
      <c r="D24" s="150"/>
      <c r="E24" s="150"/>
      <c r="F24" s="150"/>
      <c r="G24" s="150"/>
      <c r="H24" s="150"/>
      <c r="I24" s="150"/>
      <c r="J24" s="150"/>
      <c r="K24" s="150"/>
      <c r="L24" s="151"/>
    </row>
    <row r="25" spans="2:12" ht="15" customHeight="1">
      <c r="B25" s="149"/>
      <c r="C25" s="150"/>
      <c r="D25" s="150"/>
      <c r="E25" s="150"/>
      <c r="F25" s="150"/>
      <c r="G25" s="150"/>
      <c r="H25" s="150"/>
      <c r="I25" s="150"/>
      <c r="J25" s="150"/>
      <c r="K25" s="150"/>
      <c r="L25" s="151"/>
    </row>
    <row r="26" spans="2:12" ht="15" customHeight="1" thickBot="1">
      <c r="B26" s="152"/>
      <c r="C26" s="153"/>
      <c r="D26" s="153"/>
      <c r="E26" s="153"/>
      <c r="F26" s="153"/>
      <c r="G26" s="153"/>
      <c r="H26" s="153"/>
      <c r="I26" s="153"/>
      <c r="J26" s="153"/>
      <c r="K26" s="153"/>
      <c r="L26" s="154"/>
    </row>
    <row r="27" ht="9.75" customHeight="1" thickBot="1"/>
    <row r="28" spans="2:12" ht="17.25" thickBot="1" thickTop="1">
      <c r="B28" s="164" t="str">
        <f>+'SyH Res 1-19'!B18</f>
        <v>3. VERIFICACIÓN DE CONTINUIDAD DE MASAS</v>
      </c>
      <c r="C28" s="165"/>
      <c r="D28" s="165"/>
      <c r="E28" s="166"/>
      <c r="F28" s="54"/>
      <c r="G28" s="54"/>
      <c r="H28" s="54"/>
      <c r="I28" s="54"/>
      <c r="J28" s="54"/>
      <c r="K28" s="54"/>
      <c r="L28" s="54"/>
    </row>
    <row r="29" spans="2:12" ht="12" customHeight="1" thickBot="1" thickTop="1">
      <c r="B29" s="45"/>
      <c r="C29" s="45"/>
      <c r="D29" s="45"/>
      <c r="E29" s="45"/>
      <c r="F29" s="45"/>
      <c r="G29" s="45"/>
      <c r="H29" s="45"/>
      <c r="I29" s="51"/>
      <c r="J29" s="52"/>
      <c r="K29" s="55"/>
      <c r="L29" s="49"/>
    </row>
    <row r="30" spans="2:12" ht="15" customHeight="1">
      <c r="B30" s="146" t="s">
        <v>111</v>
      </c>
      <c r="C30" s="147"/>
      <c r="D30" s="147"/>
      <c r="E30" s="147"/>
      <c r="F30" s="147"/>
      <c r="G30" s="147"/>
      <c r="H30" s="147"/>
      <c r="I30" s="147"/>
      <c r="J30" s="147"/>
      <c r="K30" s="147"/>
      <c r="L30" s="148"/>
    </row>
    <row r="31" spans="2:12" ht="15" customHeight="1">
      <c r="B31" s="149"/>
      <c r="C31" s="150"/>
      <c r="D31" s="150"/>
      <c r="E31" s="150"/>
      <c r="F31" s="150"/>
      <c r="G31" s="150"/>
      <c r="H31" s="150"/>
      <c r="I31" s="150"/>
      <c r="J31" s="150"/>
      <c r="K31" s="150"/>
      <c r="L31" s="151"/>
    </row>
    <row r="32" spans="2:12" ht="15" customHeight="1">
      <c r="B32" s="149"/>
      <c r="C32" s="150"/>
      <c r="D32" s="150"/>
      <c r="E32" s="150"/>
      <c r="F32" s="150"/>
      <c r="G32" s="150"/>
      <c r="H32" s="150"/>
      <c r="I32" s="150"/>
      <c r="J32" s="150"/>
      <c r="K32" s="150"/>
      <c r="L32" s="151"/>
    </row>
    <row r="33" spans="2:12" ht="15" customHeight="1" thickBot="1">
      <c r="B33" s="152"/>
      <c r="C33" s="153"/>
      <c r="D33" s="153"/>
      <c r="E33" s="153"/>
      <c r="F33" s="153"/>
      <c r="G33" s="153"/>
      <c r="H33" s="153"/>
      <c r="I33" s="153"/>
      <c r="J33" s="153"/>
      <c r="K33" s="153"/>
      <c r="L33" s="154"/>
    </row>
    <row r="34" ht="9.75" customHeight="1" thickBot="1"/>
    <row r="35" spans="2:12" ht="17.25" thickBot="1" thickTop="1">
      <c r="B35" s="164" t="str">
        <f>+'SyH Res 1-19'!B23:E23</f>
        <v>4. MEDICIÓN DE NIVELES DE ILUMINACIÓN EN AMBIENTE LABORAL</v>
      </c>
      <c r="C35" s="165"/>
      <c r="D35" s="165"/>
      <c r="E35" s="166"/>
      <c r="F35" s="54"/>
      <c r="G35" s="54"/>
      <c r="H35" s="54"/>
      <c r="I35" s="54"/>
      <c r="J35" s="54"/>
      <c r="K35" s="54"/>
      <c r="L35" s="54"/>
    </row>
    <row r="36" spans="2:12" ht="6" customHeight="1" thickBot="1" thickTop="1">
      <c r="B36" s="45"/>
      <c r="C36" s="45"/>
      <c r="D36" s="45"/>
      <c r="E36" s="45"/>
      <c r="F36" s="45"/>
      <c r="G36" s="45"/>
      <c r="H36" s="45"/>
      <c r="I36" s="51"/>
      <c r="J36" s="52"/>
      <c r="K36" s="55"/>
      <c r="L36" s="49"/>
    </row>
    <row r="37" spans="2:12" ht="15" customHeight="1">
      <c r="B37" s="155" t="s">
        <v>112</v>
      </c>
      <c r="C37" s="156"/>
      <c r="D37" s="156"/>
      <c r="E37" s="156"/>
      <c r="F37" s="156"/>
      <c r="G37" s="156"/>
      <c r="H37" s="156"/>
      <c r="I37" s="156"/>
      <c r="J37" s="156"/>
      <c r="K37" s="156"/>
      <c r="L37" s="157"/>
    </row>
    <row r="38" spans="2:12" ht="15" customHeight="1">
      <c r="B38" s="158"/>
      <c r="C38" s="159"/>
      <c r="D38" s="159"/>
      <c r="E38" s="159"/>
      <c r="F38" s="159"/>
      <c r="G38" s="159"/>
      <c r="H38" s="159"/>
      <c r="I38" s="159"/>
      <c r="J38" s="159"/>
      <c r="K38" s="159"/>
      <c r="L38" s="160"/>
    </row>
    <row r="39" spans="2:12" ht="15" customHeight="1" thickBot="1">
      <c r="B39" s="161"/>
      <c r="C39" s="162"/>
      <c r="D39" s="162"/>
      <c r="E39" s="162"/>
      <c r="F39" s="162"/>
      <c r="G39" s="162"/>
      <c r="H39" s="162"/>
      <c r="I39" s="162"/>
      <c r="J39" s="162"/>
      <c r="K39" s="162"/>
      <c r="L39" s="163"/>
    </row>
    <row r="40" ht="9.75" customHeight="1" thickBot="1"/>
    <row r="41" spans="2:12" ht="17.25" thickBot="1" thickTop="1">
      <c r="B41" s="164" t="str">
        <f>+'SyH Res 1-19'!B29:E29</f>
        <v>5. MEDICIÓN DE NIVELES DE RUIDO EN AMBIENTE LABORAL</v>
      </c>
      <c r="C41" s="165"/>
      <c r="D41" s="165"/>
      <c r="E41" s="166"/>
      <c r="F41" s="54"/>
      <c r="G41" s="54"/>
      <c r="H41" s="54"/>
      <c r="I41" s="54"/>
      <c r="J41" s="54"/>
      <c r="K41" s="54"/>
      <c r="L41" s="54"/>
    </row>
    <row r="42" spans="2:12" ht="6" customHeight="1" thickBot="1" thickTop="1">
      <c r="B42" s="45"/>
      <c r="C42" s="45"/>
      <c r="D42" s="45"/>
      <c r="E42" s="45"/>
      <c r="F42" s="45"/>
      <c r="G42" s="45"/>
      <c r="H42" s="45"/>
      <c r="I42" s="51"/>
      <c r="J42" s="52"/>
      <c r="K42" s="55"/>
      <c r="L42" s="49"/>
    </row>
    <row r="43" spans="2:12" ht="12" customHeight="1">
      <c r="B43" s="146" t="s">
        <v>113</v>
      </c>
      <c r="C43" s="147"/>
      <c r="D43" s="147"/>
      <c r="E43" s="147"/>
      <c r="F43" s="147"/>
      <c r="G43" s="147"/>
      <c r="H43" s="147"/>
      <c r="I43" s="147"/>
      <c r="J43" s="147"/>
      <c r="K43" s="147"/>
      <c r="L43" s="148"/>
    </row>
    <row r="44" spans="2:12" ht="12" customHeight="1">
      <c r="B44" s="149"/>
      <c r="C44" s="150"/>
      <c r="D44" s="150"/>
      <c r="E44" s="150"/>
      <c r="F44" s="150"/>
      <c r="G44" s="150"/>
      <c r="H44" s="150"/>
      <c r="I44" s="150"/>
      <c r="J44" s="150"/>
      <c r="K44" s="150"/>
      <c r="L44" s="151"/>
    </row>
    <row r="45" spans="2:12" ht="12" customHeight="1">
      <c r="B45" s="149"/>
      <c r="C45" s="150"/>
      <c r="D45" s="150"/>
      <c r="E45" s="150"/>
      <c r="F45" s="150"/>
      <c r="G45" s="150"/>
      <c r="H45" s="150"/>
      <c r="I45" s="150"/>
      <c r="J45" s="150"/>
      <c r="K45" s="150"/>
      <c r="L45" s="151"/>
    </row>
    <row r="46" spans="2:12" ht="12" customHeight="1" thickBot="1">
      <c r="B46" s="152"/>
      <c r="C46" s="153"/>
      <c r="D46" s="153"/>
      <c r="E46" s="153"/>
      <c r="F46" s="153"/>
      <c r="G46" s="153"/>
      <c r="H46" s="153"/>
      <c r="I46" s="153"/>
      <c r="J46" s="153"/>
      <c r="K46" s="153"/>
      <c r="L46" s="154"/>
    </row>
    <row r="47" ht="9.75" customHeight="1" thickBot="1"/>
    <row r="48" spans="2:12" ht="17.25" thickBot="1" thickTop="1">
      <c r="B48" s="164" t="str">
        <f>+'SyH Res 1-19'!B34:E34</f>
        <v>6. ANALISIS  DE LA CALIDAD DEL AIRE EN AMBIENTE LABORAL</v>
      </c>
      <c r="C48" s="165"/>
      <c r="D48" s="165"/>
      <c r="E48" s="166"/>
      <c r="F48" s="54"/>
      <c r="G48" s="54"/>
      <c r="H48" s="54"/>
      <c r="I48" s="54"/>
      <c r="J48" s="54"/>
      <c r="K48" s="54"/>
      <c r="L48" s="54"/>
    </row>
    <row r="49" spans="2:12" ht="6" customHeight="1" thickBot="1" thickTop="1">
      <c r="B49" s="45"/>
      <c r="C49" s="45"/>
      <c r="D49" s="45"/>
      <c r="E49" s="45"/>
      <c r="F49" s="45"/>
      <c r="G49" s="45"/>
      <c r="H49" s="45"/>
      <c r="I49" s="51"/>
      <c r="J49" s="52"/>
      <c r="K49" s="55"/>
      <c r="L49" s="49"/>
    </row>
    <row r="50" spans="2:12" ht="12" customHeight="1">
      <c r="B50" s="146" t="s">
        <v>114</v>
      </c>
      <c r="C50" s="147"/>
      <c r="D50" s="147"/>
      <c r="E50" s="147"/>
      <c r="F50" s="147"/>
      <c r="G50" s="147"/>
      <c r="H50" s="147"/>
      <c r="I50" s="147"/>
      <c r="J50" s="147"/>
      <c r="K50" s="147"/>
      <c r="L50" s="148"/>
    </row>
    <row r="51" spans="2:12" ht="12" customHeight="1">
      <c r="B51" s="149"/>
      <c r="C51" s="150"/>
      <c r="D51" s="150"/>
      <c r="E51" s="150"/>
      <c r="F51" s="150"/>
      <c r="G51" s="150"/>
      <c r="H51" s="150"/>
      <c r="I51" s="150"/>
      <c r="J51" s="150"/>
      <c r="K51" s="150"/>
      <c r="L51" s="151"/>
    </row>
    <row r="52" spans="2:12" ht="12" customHeight="1">
      <c r="B52" s="149"/>
      <c r="C52" s="150"/>
      <c r="D52" s="150"/>
      <c r="E52" s="150"/>
      <c r="F52" s="150"/>
      <c r="G52" s="150"/>
      <c r="H52" s="150"/>
      <c r="I52" s="150"/>
      <c r="J52" s="150"/>
      <c r="K52" s="150"/>
      <c r="L52" s="151"/>
    </row>
    <row r="53" spans="2:12" ht="12" customHeight="1" thickBot="1">
      <c r="B53" s="152"/>
      <c r="C53" s="153"/>
      <c r="D53" s="153"/>
      <c r="E53" s="153"/>
      <c r="F53" s="153"/>
      <c r="G53" s="153"/>
      <c r="H53" s="153"/>
      <c r="I53" s="153"/>
      <c r="J53" s="153"/>
      <c r="K53" s="153"/>
      <c r="L53" s="154"/>
    </row>
    <row r="54" ht="9.75" customHeight="1" thickBot="1"/>
    <row r="55" spans="2:12" ht="17.25" thickBot="1" thickTop="1">
      <c r="B55" s="164" t="str">
        <f>+'SyH Res 1-19'!B44:E44</f>
        <v>8. PLAN DE EVACUACIÓN - ROL DE EMERGENCIA</v>
      </c>
      <c r="C55" s="165"/>
      <c r="D55" s="165"/>
      <c r="E55" s="166"/>
      <c r="F55" s="54"/>
      <c r="G55" s="54"/>
      <c r="H55" s="54"/>
      <c r="I55" s="54"/>
      <c r="J55" s="54"/>
      <c r="K55" s="54"/>
      <c r="L55" s="54"/>
    </row>
    <row r="56" spans="2:12" ht="6" customHeight="1" thickBot="1" thickTop="1">
      <c r="B56" s="45"/>
      <c r="C56" s="45"/>
      <c r="D56" s="45"/>
      <c r="E56" s="45"/>
      <c r="F56" s="45"/>
      <c r="G56" s="45"/>
      <c r="H56" s="45"/>
      <c r="I56" s="51"/>
      <c r="J56" s="52"/>
      <c r="K56" s="55"/>
      <c r="L56" s="49"/>
    </row>
    <row r="57" spans="2:12" ht="15" customHeight="1">
      <c r="B57" s="146" t="s">
        <v>115</v>
      </c>
      <c r="C57" s="147"/>
      <c r="D57" s="147"/>
      <c r="E57" s="147"/>
      <c r="F57" s="147"/>
      <c r="G57" s="147"/>
      <c r="H57" s="147"/>
      <c r="I57" s="147"/>
      <c r="J57" s="147"/>
      <c r="K57" s="147"/>
      <c r="L57" s="148"/>
    </row>
    <row r="58" spans="2:12" ht="15" customHeight="1">
      <c r="B58" s="149"/>
      <c r="C58" s="150"/>
      <c r="D58" s="150"/>
      <c r="E58" s="150"/>
      <c r="F58" s="150"/>
      <c r="G58" s="150"/>
      <c r="H58" s="150"/>
      <c r="I58" s="150"/>
      <c r="J58" s="150"/>
      <c r="K58" s="150"/>
      <c r="L58" s="151"/>
    </row>
    <row r="59" spans="2:13" ht="15" customHeight="1">
      <c r="B59" s="149"/>
      <c r="C59" s="150"/>
      <c r="D59" s="150"/>
      <c r="E59" s="150"/>
      <c r="F59" s="150"/>
      <c r="G59" s="150"/>
      <c r="H59" s="150"/>
      <c r="I59" s="150"/>
      <c r="J59" s="150"/>
      <c r="K59" s="150"/>
      <c r="L59" s="151"/>
      <c r="M59" s="56"/>
    </row>
    <row r="60" spans="2:12" ht="15" customHeight="1" thickBot="1">
      <c r="B60" s="152"/>
      <c r="C60" s="153"/>
      <c r="D60" s="153"/>
      <c r="E60" s="153"/>
      <c r="F60" s="153"/>
      <c r="G60" s="153"/>
      <c r="H60" s="153"/>
      <c r="I60" s="153"/>
      <c r="J60" s="153"/>
      <c r="K60" s="153"/>
      <c r="L60" s="154"/>
    </row>
    <row r="61" ht="9.75" customHeight="1" thickBot="1"/>
    <row r="62" spans="2:12" ht="17.25" thickBot="1" thickTop="1">
      <c r="B62" s="164" t="str">
        <f>+'SyH Res 1-19'!B50:E50</f>
        <v>8. SISTEMA DE PROTECCION Y DETECCIÓN CONTRA INCENDIO</v>
      </c>
      <c r="C62" s="165"/>
      <c r="D62" s="165"/>
      <c r="E62" s="166"/>
      <c r="F62" s="54"/>
      <c r="G62" s="54"/>
      <c r="H62" s="54"/>
      <c r="I62" s="54"/>
      <c r="J62" s="54"/>
      <c r="K62" s="54"/>
      <c r="L62" s="54"/>
    </row>
    <row r="63" spans="2:12" ht="6" customHeight="1" thickBot="1" thickTop="1">
      <c r="B63" s="45"/>
      <c r="C63" s="45"/>
      <c r="D63" s="45"/>
      <c r="E63" s="45"/>
      <c r="F63" s="45"/>
      <c r="G63" s="45"/>
      <c r="H63" s="45"/>
      <c r="I63" s="51"/>
      <c r="J63" s="52"/>
      <c r="K63" s="55"/>
      <c r="L63" s="49"/>
    </row>
    <row r="64" spans="2:12" ht="15" customHeight="1">
      <c r="B64" s="146" t="s">
        <v>116</v>
      </c>
      <c r="C64" s="147"/>
      <c r="D64" s="147"/>
      <c r="E64" s="147"/>
      <c r="F64" s="147"/>
      <c r="G64" s="147"/>
      <c r="H64" s="147"/>
      <c r="I64" s="147"/>
      <c r="J64" s="147"/>
      <c r="K64" s="147"/>
      <c r="L64" s="148"/>
    </row>
    <row r="65" spans="2:12" ht="15" customHeight="1">
      <c r="B65" s="149"/>
      <c r="C65" s="150"/>
      <c r="D65" s="150"/>
      <c r="E65" s="150"/>
      <c r="F65" s="150"/>
      <c r="G65" s="150"/>
      <c r="H65" s="150"/>
      <c r="I65" s="150"/>
      <c r="J65" s="150"/>
      <c r="K65" s="150"/>
      <c r="L65" s="151"/>
    </row>
    <row r="66" spans="2:12" ht="15" customHeight="1">
      <c r="B66" s="149"/>
      <c r="C66" s="150"/>
      <c r="D66" s="150"/>
      <c r="E66" s="150"/>
      <c r="F66" s="150"/>
      <c r="G66" s="150"/>
      <c r="H66" s="150"/>
      <c r="I66" s="150"/>
      <c r="J66" s="150"/>
      <c r="K66" s="150"/>
      <c r="L66" s="151"/>
    </row>
    <row r="67" spans="2:12" ht="15" customHeight="1" thickBot="1">
      <c r="B67" s="152"/>
      <c r="C67" s="153"/>
      <c r="D67" s="153"/>
      <c r="E67" s="153"/>
      <c r="F67" s="153"/>
      <c r="G67" s="153"/>
      <c r="H67" s="153"/>
      <c r="I67" s="153"/>
      <c r="J67" s="153"/>
      <c r="K67" s="153"/>
      <c r="L67" s="154"/>
    </row>
    <row r="68" ht="9.75" customHeight="1" thickBot="1"/>
    <row r="69" spans="2:12" ht="17.25" thickBot="1" thickTop="1">
      <c r="B69" s="164" t="str">
        <f>+'SyH Res 1-19'!B56:E56</f>
        <v>9. CAPACITACIONES</v>
      </c>
      <c r="C69" s="165"/>
      <c r="D69" s="165"/>
      <c r="E69" s="166"/>
      <c r="F69" s="54"/>
      <c r="G69" s="54"/>
      <c r="H69" s="54"/>
      <c r="I69" s="54"/>
      <c r="J69" s="54"/>
      <c r="K69" s="54"/>
      <c r="L69" s="54"/>
    </row>
    <row r="70" spans="2:12" ht="6" customHeight="1" thickBot="1" thickTop="1">
      <c r="B70" s="45"/>
      <c r="C70" s="45"/>
      <c r="D70" s="45"/>
      <c r="E70" s="45"/>
      <c r="F70" s="45"/>
      <c r="G70" s="45"/>
      <c r="H70" s="45"/>
      <c r="I70" s="51"/>
      <c r="J70" s="52"/>
      <c r="K70" s="55"/>
      <c r="L70" s="49"/>
    </row>
    <row r="71" spans="2:12" ht="15" customHeight="1">
      <c r="B71" s="146" t="s">
        <v>93</v>
      </c>
      <c r="C71" s="147"/>
      <c r="D71" s="147"/>
      <c r="E71" s="147"/>
      <c r="F71" s="147"/>
      <c r="G71" s="147"/>
      <c r="H71" s="147"/>
      <c r="I71" s="147"/>
      <c r="J71" s="147"/>
      <c r="K71" s="147"/>
      <c r="L71" s="148"/>
    </row>
    <row r="72" spans="2:12" ht="15" customHeight="1">
      <c r="B72" s="149"/>
      <c r="C72" s="150"/>
      <c r="D72" s="150"/>
      <c r="E72" s="150"/>
      <c r="F72" s="150"/>
      <c r="G72" s="150"/>
      <c r="H72" s="150"/>
      <c r="I72" s="150"/>
      <c r="J72" s="150"/>
      <c r="K72" s="150"/>
      <c r="L72" s="151"/>
    </row>
    <row r="73" spans="2:12" ht="15" customHeight="1">
      <c r="B73" s="149"/>
      <c r="C73" s="150"/>
      <c r="D73" s="150"/>
      <c r="E73" s="150"/>
      <c r="F73" s="150"/>
      <c r="G73" s="150"/>
      <c r="H73" s="150"/>
      <c r="I73" s="150"/>
      <c r="J73" s="150"/>
      <c r="K73" s="150"/>
      <c r="L73" s="151"/>
    </row>
    <row r="74" spans="2:12" ht="15" customHeight="1" thickBot="1">
      <c r="B74" s="152"/>
      <c r="C74" s="153"/>
      <c r="D74" s="153"/>
      <c r="E74" s="153"/>
      <c r="F74" s="153"/>
      <c r="G74" s="153"/>
      <c r="H74" s="153"/>
      <c r="I74" s="153"/>
      <c r="J74" s="153"/>
      <c r="K74" s="153"/>
      <c r="L74" s="154"/>
    </row>
    <row r="75" ht="9.75" customHeight="1" thickBot="1"/>
    <row r="76" spans="2:12" ht="17.25" thickBot="1" thickTop="1">
      <c r="B76" s="164" t="str">
        <f>+'SyH Res 1-19'!B60:E60</f>
        <v>10. PROFESIONALES EXTERNOS EN SEGURIDAD E HIGIENE - 1338/96 - Art 12</v>
      </c>
      <c r="C76" s="165"/>
      <c r="D76" s="165"/>
      <c r="E76" s="166"/>
      <c r="F76" s="54"/>
      <c r="G76" s="54"/>
      <c r="H76" s="54"/>
      <c r="I76" s="54"/>
      <c r="J76" s="54"/>
      <c r="K76" s="54"/>
      <c r="L76" s="54"/>
    </row>
    <row r="77" spans="2:12" ht="6" customHeight="1" thickBot="1" thickTop="1">
      <c r="B77" s="45"/>
      <c r="C77" s="45"/>
      <c r="D77" s="45"/>
      <c r="E77" s="45"/>
      <c r="F77" s="45"/>
      <c r="G77" s="45"/>
      <c r="H77" s="45"/>
      <c r="I77" s="51"/>
      <c r="J77" s="52"/>
      <c r="K77" s="55"/>
      <c r="L77" s="49"/>
    </row>
    <row r="78" spans="2:12" ht="12" customHeight="1">
      <c r="B78" s="146" t="s">
        <v>101</v>
      </c>
      <c r="C78" s="147"/>
      <c r="D78" s="147"/>
      <c r="E78" s="147"/>
      <c r="F78" s="147"/>
      <c r="G78" s="147"/>
      <c r="H78" s="147"/>
      <c r="I78" s="147"/>
      <c r="J78" s="147"/>
      <c r="K78" s="147"/>
      <c r="L78" s="148"/>
    </row>
    <row r="79" spans="2:12" ht="12" customHeight="1">
      <c r="B79" s="149"/>
      <c r="C79" s="150"/>
      <c r="D79" s="150"/>
      <c r="E79" s="150"/>
      <c r="F79" s="150"/>
      <c r="G79" s="150"/>
      <c r="H79" s="150"/>
      <c r="I79" s="150"/>
      <c r="J79" s="150"/>
      <c r="K79" s="150"/>
      <c r="L79" s="151"/>
    </row>
    <row r="80" spans="2:12" ht="12" customHeight="1">
      <c r="B80" s="149"/>
      <c r="C80" s="150"/>
      <c r="D80" s="150"/>
      <c r="E80" s="150"/>
      <c r="F80" s="150"/>
      <c r="G80" s="150"/>
      <c r="H80" s="150"/>
      <c r="I80" s="150"/>
      <c r="J80" s="150"/>
      <c r="K80" s="150"/>
      <c r="L80" s="151"/>
    </row>
    <row r="81" spans="2:12" ht="12" customHeight="1" thickBot="1">
      <c r="B81" s="152"/>
      <c r="C81" s="153"/>
      <c r="D81" s="153"/>
      <c r="E81" s="153"/>
      <c r="F81" s="153"/>
      <c r="G81" s="153"/>
      <c r="H81" s="153"/>
      <c r="I81" s="153"/>
      <c r="J81" s="153"/>
      <c r="K81" s="153"/>
      <c r="L81" s="154"/>
    </row>
    <row r="82" ht="9.75" customHeight="1" thickBot="1"/>
    <row r="83" spans="2:12" ht="17.25" thickBot="1" thickTop="1">
      <c r="B83" s="164" t="str">
        <f>+'SyH Res 1-19'!B107:E107</f>
        <v>11. PROFESIONALES TÉCNICOS EN SEGURIDAD E HIGIENE  - 1338/96 - Art 13</v>
      </c>
      <c r="C83" s="165"/>
      <c r="D83" s="165"/>
      <c r="E83" s="166"/>
      <c r="F83" s="54"/>
      <c r="G83" s="54"/>
      <c r="H83" s="54"/>
      <c r="I83" s="54"/>
      <c r="J83" s="54"/>
      <c r="K83" s="54"/>
      <c r="L83" s="54"/>
    </row>
    <row r="84" spans="2:12" ht="6" customHeight="1" thickBot="1" thickTop="1">
      <c r="B84" s="45"/>
      <c r="C84" s="45"/>
      <c r="D84" s="45"/>
      <c r="E84" s="45"/>
      <c r="F84" s="45"/>
      <c r="G84" s="45"/>
      <c r="H84" s="45"/>
      <c r="I84" s="51"/>
      <c r="J84" s="52"/>
      <c r="K84" s="55"/>
      <c r="L84" s="49"/>
    </row>
    <row r="85" spans="2:12" ht="12" customHeight="1">
      <c r="B85" s="146" t="s">
        <v>117</v>
      </c>
      <c r="C85" s="147"/>
      <c r="D85" s="147"/>
      <c r="E85" s="147"/>
      <c r="F85" s="147"/>
      <c r="G85" s="147"/>
      <c r="H85" s="147"/>
      <c r="I85" s="147"/>
      <c r="J85" s="147"/>
      <c r="K85" s="147"/>
      <c r="L85" s="148"/>
    </row>
    <row r="86" spans="2:12" ht="12" customHeight="1">
      <c r="B86" s="149"/>
      <c r="C86" s="150"/>
      <c r="D86" s="150"/>
      <c r="E86" s="150"/>
      <c r="F86" s="150"/>
      <c r="G86" s="150"/>
      <c r="H86" s="150"/>
      <c r="I86" s="150"/>
      <c r="J86" s="150"/>
      <c r="K86" s="150"/>
      <c r="L86" s="151"/>
    </row>
    <row r="87" spans="2:12" ht="12" customHeight="1">
      <c r="B87" s="149"/>
      <c r="C87" s="150"/>
      <c r="D87" s="150"/>
      <c r="E87" s="150"/>
      <c r="F87" s="150"/>
      <c r="G87" s="150"/>
      <c r="H87" s="150"/>
      <c r="I87" s="150"/>
      <c r="J87" s="150"/>
      <c r="K87" s="150"/>
      <c r="L87" s="151"/>
    </row>
    <row r="88" spans="2:12" ht="12" customHeight="1" thickBot="1">
      <c r="B88" s="152"/>
      <c r="C88" s="153"/>
      <c r="D88" s="153"/>
      <c r="E88" s="153"/>
      <c r="F88" s="153"/>
      <c r="G88" s="153"/>
      <c r="H88" s="153"/>
      <c r="I88" s="153"/>
      <c r="J88" s="153"/>
      <c r="K88" s="153"/>
      <c r="L88" s="154"/>
    </row>
    <row r="89" ht="9.75" customHeight="1"/>
  </sheetData>
  <sheetProtection/>
  <mergeCells count="31">
    <mergeCell ref="B83:E83"/>
    <mergeCell ref="B69:E69"/>
    <mergeCell ref="B71:L74"/>
    <mergeCell ref="B48:E48"/>
    <mergeCell ref="B50:L53"/>
    <mergeCell ref="B64:L67"/>
    <mergeCell ref="B6:L6"/>
    <mergeCell ref="B3:L3"/>
    <mergeCell ref="B4:L4"/>
    <mergeCell ref="B5:L5"/>
    <mergeCell ref="B23:L26"/>
    <mergeCell ref="B11:L11"/>
    <mergeCell ref="B8:L8"/>
    <mergeCell ref="B9:L9"/>
    <mergeCell ref="B28:E28"/>
    <mergeCell ref="B1:C1"/>
    <mergeCell ref="B14:E14"/>
    <mergeCell ref="B16:L19"/>
    <mergeCell ref="B21:E21"/>
    <mergeCell ref="B7:L7"/>
    <mergeCell ref="B43:L46"/>
    <mergeCell ref="B78:L81"/>
    <mergeCell ref="B37:L39"/>
    <mergeCell ref="B30:L33"/>
    <mergeCell ref="B41:E41"/>
    <mergeCell ref="B85:L88"/>
    <mergeCell ref="B35:E35"/>
    <mergeCell ref="B55:E55"/>
    <mergeCell ref="B57:L60"/>
    <mergeCell ref="B62:E62"/>
    <mergeCell ref="B76:E7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R114"/>
  <sheetViews>
    <sheetView zoomScalePageLayoutView="0" workbookViewId="0" topLeftCell="B1">
      <pane ySplit="4" topLeftCell="A5" activePane="bottomLeft" state="frozen"/>
      <selection pane="topLeft" activeCell="A1" sqref="A1"/>
      <selection pane="bottomLeft" activeCell="B9" sqref="B9:E9"/>
    </sheetView>
  </sheetViews>
  <sheetFormatPr defaultColWidth="11.421875" defaultRowHeight="15"/>
  <cols>
    <col min="1" max="1" width="2.7109375" style="35" hidden="1" customWidth="1"/>
    <col min="2" max="2" width="13.00390625" style="35" customWidth="1"/>
    <col min="3" max="3" width="12.28125" style="35" bestFit="1" customWidth="1"/>
    <col min="4" max="4" width="10.57421875" style="35" customWidth="1"/>
    <col min="5" max="5" width="48.28125" style="35" customWidth="1"/>
    <col min="6" max="6" width="12.8515625" style="35" bestFit="1" customWidth="1"/>
    <col min="7" max="7" width="13.57421875" style="35" bestFit="1" customWidth="1"/>
    <col min="8" max="8" width="13.7109375" style="35" customWidth="1"/>
    <col min="9" max="9" width="20.421875" style="35" customWidth="1"/>
    <col min="10" max="10" width="1.8515625" style="35" customWidth="1"/>
    <col min="11" max="11" width="17.7109375" style="35" customWidth="1"/>
    <col min="12" max="12" width="10.28125" style="35" customWidth="1"/>
    <col min="13" max="13" width="12.421875" style="35" hidden="1" customWidth="1"/>
    <col min="14" max="14" width="0" style="35" hidden="1" customWidth="1"/>
    <col min="15" max="16384" width="11.421875" style="35" customWidth="1"/>
  </cols>
  <sheetData>
    <row r="1" spans="2:9" ht="22.5" customHeight="1">
      <c r="B1" s="200" t="s">
        <v>124</v>
      </c>
      <c r="C1" s="201"/>
      <c r="D1" s="201"/>
      <c r="E1" s="201"/>
      <c r="F1" s="201"/>
      <c r="G1" s="187" t="s">
        <v>126</v>
      </c>
      <c r="H1" s="188"/>
      <c r="I1" s="204" t="s">
        <v>125</v>
      </c>
    </row>
    <row r="2" spans="2:9" ht="31.5" customHeight="1" thickBot="1">
      <c r="B2" s="202"/>
      <c r="C2" s="203"/>
      <c r="D2" s="203"/>
      <c r="E2" s="203"/>
      <c r="F2" s="203"/>
      <c r="G2" s="189"/>
      <c r="H2" s="190"/>
      <c r="I2" s="205"/>
    </row>
    <row r="3" spans="2:7" ht="6" customHeight="1" thickBot="1">
      <c r="B3" s="36"/>
      <c r="C3" s="36"/>
      <c r="D3" s="36"/>
      <c r="E3" s="36"/>
      <c r="F3" s="36"/>
      <c r="G3" s="36"/>
    </row>
    <row r="4" spans="1:11" ht="44.25" customHeight="1" thickBot="1">
      <c r="A4" s="35" t="s">
        <v>2</v>
      </c>
      <c r="B4" s="173" t="s">
        <v>27</v>
      </c>
      <c r="C4" s="174"/>
      <c r="D4" s="174"/>
      <c r="E4" s="174"/>
      <c r="F4" s="44" t="s">
        <v>3</v>
      </c>
      <c r="G4" s="44" t="s">
        <v>1</v>
      </c>
      <c r="H4" s="44" t="s">
        <v>26</v>
      </c>
      <c r="I4" s="44" t="s">
        <v>0</v>
      </c>
      <c r="K4" s="62" t="s">
        <v>24</v>
      </c>
    </row>
    <row r="5" spans="2:11" ht="14.25" customHeight="1" thickTop="1">
      <c r="B5" s="37"/>
      <c r="C5" s="37"/>
      <c r="D5" s="37"/>
      <c r="E5" s="37"/>
      <c r="F5" s="37"/>
      <c r="G5" s="37"/>
      <c r="H5" s="37"/>
      <c r="I5" s="37"/>
      <c r="K5" s="37"/>
    </row>
    <row r="6" spans="1:11" ht="6" customHeight="1" thickBot="1">
      <c r="A6" s="38"/>
      <c r="B6" s="45"/>
      <c r="C6" s="45"/>
      <c r="D6" s="45"/>
      <c r="E6" s="45"/>
      <c r="F6" s="51"/>
      <c r="G6" s="52"/>
      <c r="H6" s="48"/>
      <c r="I6" s="50"/>
      <c r="J6" s="40"/>
      <c r="K6" s="50"/>
    </row>
    <row r="7" spans="1:11" ht="17.25" thickBot="1" thickTop="1">
      <c r="A7" s="38"/>
      <c r="B7" s="178" t="s">
        <v>28</v>
      </c>
      <c r="C7" s="179"/>
      <c r="D7" s="179"/>
      <c r="E7" s="180"/>
      <c r="F7" s="52"/>
      <c r="G7" s="52"/>
      <c r="H7" s="48"/>
      <c r="I7" s="50"/>
      <c r="J7" s="40"/>
      <c r="K7" s="78">
        <v>0.05</v>
      </c>
    </row>
    <row r="8" spans="1:11" ht="33" customHeight="1">
      <c r="A8" s="38"/>
      <c r="B8" s="183" t="s">
        <v>29</v>
      </c>
      <c r="C8" s="184"/>
      <c r="D8" s="184"/>
      <c r="E8" s="184"/>
      <c r="F8" s="70">
        <v>1</v>
      </c>
      <c r="G8" s="71">
        <v>3500</v>
      </c>
      <c r="H8" s="120"/>
      <c r="I8" s="72">
        <f>(G8*H8)</f>
        <v>0</v>
      </c>
      <c r="J8" s="40"/>
      <c r="K8" s="79">
        <f>+I8*$K$7</f>
        <v>0</v>
      </c>
    </row>
    <row r="9" spans="1:11" ht="30.75" customHeight="1">
      <c r="A9" s="38"/>
      <c r="B9" s="185" t="s">
        <v>30</v>
      </c>
      <c r="C9" s="186"/>
      <c r="D9" s="186"/>
      <c r="E9" s="186"/>
      <c r="F9" s="41">
        <v>1</v>
      </c>
      <c r="G9" s="42">
        <v>1400</v>
      </c>
      <c r="H9" s="59"/>
      <c r="I9" s="73">
        <f>+H9*G9</f>
        <v>0</v>
      </c>
      <c r="J9" s="40"/>
      <c r="K9" s="80">
        <f>+I9*$K$7</f>
        <v>0</v>
      </c>
    </row>
    <row r="10" spans="1:11" ht="30" customHeight="1" thickBot="1">
      <c r="A10" s="38" t="e">
        <f>+IF(I10+#REF!&gt;0,1,0)</f>
        <v>#REF!</v>
      </c>
      <c r="B10" s="181" t="s">
        <v>43</v>
      </c>
      <c r="C10" s="182"/>
      <c r="D10" s="182"/>
      <c r="E10" s="182"/>
      <c r="F10" s="74">
        <v>1</v>
      </c>
      <c r="G10" s="75">
        <v>1100</v>
      </c>
      <c r="H10" s="76"/>
      <c r="I10" s="77">
        <f>+H10*G10</f>
        <v>0</v>
      </c>
      <c r="J10" s="40"/>
      <c r="K10" s="81">
        <f>+I10*$K$7</f>
        <v>0</v>
      </c>
    </row>
    <row r="11" spans="3:8" ht="10.5" customHeight="1" thickBot="1">
      <c r="C11" s="69"/>
      <c r="E11" s="69"/>
      <c r="F11" s="63"/>
      <c r="G11" s="63"/>
      <c r="H11" s="53"/>
    </row>
    <row r="12" spans="2:7" ht="17.25" thickBot="1" thickTop="1">
      <c r="B12" s="178" t="s">
        <v>31</v>
      </c>
      <c r="C12" s="179"/>
      <c r="D12" s="179"/>
      <c r="E12" s="180"/>
      <c r="F12" s="63"/>
      <c r="G12" s="63"/>
    </row>
    <row r="13" spans="1:11" ht="30.75" customHeight="1">
      <c r="A13" s="38"/>
      <c r="B13" s="183" t="s">
        <v>32</v>
      </c>
      <c r="C13" s="184"/>
      <c r="D13" s="184"/>
      <c r="E13" s="184"/>
      <c r="F13" s="70">
        <v>1</v>
      </c>
      <c r="G13" s="71">
        <v>1800</v>
      </c>
      <c r="H13" s="120"/>
      <c r="I13" s="72">
        <f>+H13*G13*F13</f>
        <v>0</v>
      </c>
      <c r="J13" s="40"/>
      <c r="K13" s="82">
        <f>+I13*$K$7</f>
        <v>0</v>
      </c>
    </row>
    <row r="14" spans="1:11" ht="47.25" customHeight="1">
      <c r="A14" s="38"/>
      <c r="B14" s="185" t="s">
        <v>44</v>
      </c>
      <c r="C14" s="186"/>
      <c r="D14" s="186"/>
      <c r="E14" s="186"/>
      <c r="F14" s="41">
        <v>1</v>
      </c>
      <c r="G14" s="42">
        <v>1100</v>
      </c>
      <c r="H14" s="59"/>
      <c r="I14" s="73">
        <f>+H14*G14</f>
        <v>0</v>
      </c>
      <c r="J14" s="40"/>
      <c r="K14" s="80">
        <f>+I14*$K$7</f>
        <v>0</v>
      </c>
    </row>
    <row r="15" spans="1:11" ht="40.5" customHeight="1">
      <c r="A15" s="38"/>
      <c r="B15" s="185" t="s">
        <v>33</v>
      </c>
      <c r="C15" s="186"/>
      <c r="D15" s="186"/>
      <c r="E15" s="186"/>
      <c r="F15" s="41">
        <v>1</v>
      </c>
      <c r="G15" s="42">
        <v>2800</v>
      </c>
      <c r="H15" s="241"/>
      <c r="I15" s="73">
        <f>+H15*G15</f>
        <v>0</v>
      </c>
      <c r="J15" s="40"/>
      <c r="K15" s="80">
        <f>+I15*$K$7</f>
        <v>0</v>
      </c>
    </row>
    <row r="16" spans="1:11" ht="42.75" customHeight="1" thickBot="1">
      <c r="A16" s="38"/>
      <c r="B16" s="181" t="s">
        <v>45</v>
      </c>
      <c r="C16" s="182"/>
      <c r="D16" s="182"/>
      <c r="E16" s="182"/>
      <c r="F16" s="74">
        <v>1</v>
      </c>
      <c r="G16" s="75">
        <v>1800</v>
      </c>
      <c r="H16" s="76"/>
      <c r="I16" s="77">
        <f>+H16*G16</f>
        <v>0</v>
      </c>
      <c r="J16" s="40"/>
      <c r="K16" s="81">
        <f>+I16*$K$7</f>
        <v>0</v>
      </c>
    </row>
    <row r="17" spans="1:11" ht="9" customHeight="1" thickBot="1">
      <c r="A17" s="38" t="e">
        <f>+IF(I17+#REF!&gt;0,1,0)</f>
        <v>#REF!</v>
      </c>
      <c r="B17" s="45"/>
      <c r="C17" s="45"/>
      <c r="D17" s="45"/>
      <c r="E17" s="45"/>
      <c r="F17" s="46"/>
      <c r="G17" s="47"/>
      <c r="H17" s="48"/>
      <c r="I17" s="50"/>
      <c r="J17" s="40"/>
      <c r="K17" s="50"/>
    </row>
    <row r="18" spans="1:11" ht="17.25" thickBot="1" thickTop="1">
      <c r="A18" s="39"/>
      <c r="B18" s="83" t="s">
        <v>35</v>
      </c>
      <c r="C18" s="84"/>
      <c r="D18" s="84"/>
      <c r="E18" s="85"/>
      <c r="F18" s="64"/>
      <c r="G18" s="47"/>
      <c r="H18" s="48"/>
      <c r="I18" s="50"/>
      <c r="J18" s="40"/>
      <c r="K18" s="50"/>
    </row>
    <row r="19" spans="1:11" ht="36" customHeight="1">
      <c r="A19" s="39"/>
      <c r="B19" s="183" t="s">
        <v>34</v>
      </c>
      <c r="C19" s="184"/>
      <c r="D19" s="184"/>
      <c r="E19" s="184"/>
      <c r="F19" s="70">
        <v>1</v>
      </c>
      <c r="G19" s="71">
        <v>425</v>
      </c>
      <c r="H19" s="120"/>
      <c r="I19" s="86">
        <f>(G19*H19)</f>
        <v>0</v>
      </c>
      <c r="J19" s="40"/>
      <c r="K19" s="82">
        <f>+I19*$K$7</f>
        <v>0</v>
      </c>
    </row>
    <row r="20" spans="1:11" ht="33.75" customHeight="1">
      <c r="A20" s="39"/>
      <c r="B20" s="185" t="s">
        <v>59</v>
      </c>
      <c r="C20" s="186"/>
      <c r="D20" s="186"/>
      <c r="E20" s="186"/>
      <c r="F20" s="41">
        <v>1</v>
      </c>
      <c r="G20" s="42">
        <v>225</v>
      </c>
      <c r="H20" s="59"/>
      <c r="I20" s="87">
        <f>(G20*H20)</f>
        <v>0</v>
      </c>
      <c r="J20" s="40"/>
      <c r="K20" s="80">
        <f>+I20*$K$7</f>
        <v>0</v>
      </c>
    </row>
    <row r="21" spans="1:11" ht="34.5" customHeight="1" thickBot="1">
      <c r="A21" s="39"/>
      <c r="B21" s="181" t="s">
        <v>60</v>
      </c>
      <c r="C21" s="182"/>
      <c r="D21" s="182"/>
      <c r="E21" s="182"/>
      <c r="F21" s="74">
        <v>1</v>
      </c>
      <c r="G21" s="75">
        <v>160</v>
      </c>
      <c r="H21" s="76"/>
      <c r="I21" s="88">
        <f>(G21*H21)</f>
        <v>0</v>
      </c>
      <c r="J21" s="40"/>
      <c r="K21" s="81">
        <f>+I21*$K$7</f>
        <v>0</v>
      </c>
    </row>
    <row r="22" spans="6:7" ht="15.75" thickBot="1">
      <c r="F22" s="63"/>
      <c r="G22" s="63"/>
    </row>
    <row r="23" spans="2:7" ht="17.25" thickBot="1" thickTop="1">
      <c r="B23" s="178" t="s">
        <v>37</v>
      </c>
      <c r="C23" s="179"/>
      <c r="D23" s="179"/>
      <c r="E23" s="180"/>
      <c r="F23" s="63"/>
      <c r="G23" s="63"/>
    </row>
    <row r="24" spans="1:11" ht="42" customHeight="1">
      <c r="A24" s="38"/>
      <c r="B24" s="183" t="s">
        <v>61</v>
      </c>
      <c r="C24" s="184"/>
      <c r="D24" s="184"/>
      <c r="E24" s="184"/>
      <c r="F24" s="70">
        <v>1</v>
      </c>
      <c r="G24" s="71">
        <v>3860</v>
      </c>
      <c r="H24" s="120"/>
      <c r="I24" s="72">
        <f>+H24*G24*F24</f>
        <v>0</v>
      </c>
      <c r="J24" s="40"/>
      <c r="K24" s="82">
        <f>+I24*$K$7</f>
        <v>0</v>
      </c>
    </row>
    <row r="25" spans="1:11" ht="42" customHeight="1">
      <c r="A25" s="38"/>
      <c r="B25" s="185" t="s">
        <v>62</v>
      </c>
      <c r="C25" s="186"/>
      <c r="D25" s="186"/>
      <c r="E25" s="186"/>
      <c r="F25" s="41">
        <v>1</v>
      </c>
      <c r="G25" s="42">
        <v>12</v>
      </c>
      <c r="H25" s="59"/>
      <c r="I25" s="73">
        <f>+H25*G25</f>
        <v>0</v>
      </c>
      <c r="J25" s="40"/>
      <c r="K25" s="80">
        <f>+I25*$K$7</f>
        <v>0</v>
      </c>
    </row>
    <row r="26" spans="1:11" ht="47.25" customHeight="1">
      <c r="A26" s="38"/>
      <c r="B26" s="185" t="s">
        <v>88</v>
      </c>
      <c r="C26" s="186"/>
      <c r="D26" s="186"/>
      <c r="E26" s="186"/>
      <c r="F26" s="41">
        <v>1</v>
      </c>
      <c r="G26" s="42">
        <v>10</v>
      </c>
      <c r="H26" s="59"/>
      <c r="I26" s="73">
        <f>+H26*G26</f>
        <v>0</v>
      </c>
      <c r="J26" s="40"/>
      <c r="K26" s="80">
        <f>+I26*$K$7</f>
        <v>0</v>
      </c>
    </row>
    <row r="27" spans="1:11" ht="39.75" customHeight="1" thickBot="1">
      <c r="A27" s="38"/>
      <c r="B27" s="181" t="s">
        <v>63</v>
      </c>
      <c r="C27" s="182"/>
      <c r="D27" s="182"/>
      <c r="E27" s="182"/>
      <c r="F27" s="74">
        <v>1</v>
      </c>
      <c r="G27" s="75">
        <v>6</v>
      </c>
      <c r="H27" s="76"/>
      <c r="I27" s="77">
        <f>+H27*G27</f>
        <v>0</v>
      </c>
      <c r="J27" s="40"/>
      <c r="K27" s="81">
        <f>+I27*$K$7</f>
        <v>0</v>
      </c>
    </row>
    <row r="28" spans="1:11" ht="14.25" customHeight="1" thickBot="1">
      <c r="A28" s="66"/>
      <c r="B28" s="89"/>
      <c r="C28" s="45"/>
      <c r="D28" s="45"/>
      <c r="E28" s="45"/>
      <c r="F28" s="46"/>
      <c r="G28" s="47"/>
      <c r="H28" s="48"/>
      <c r="I28" s="50"/>
      <c r="J28" s="40"/>
      <c r="K28" s="50"/>
    </row>
    <row r="29" spans="2:7" ht="17.25" thickBot="1" thickTop="1">
      <c r="B29" s="178" t="s">
        <v>36</v>
      </c>
      <c r="C29" s="179"/>
      <c r="D29" s="179"/>
      <c r="E29" s="180"/>
      <c r="F29" s="63"/>
      <c r="G29" s="63"/>
    </row>
    <row r="30" spans="1:11" ht="42" customHeight="1">
      <c r="A30" s="38"/>
      <c r="B30" s="183" t="s">
        <v>46</v>
      </c>
      <c r="C30" s="184"/>
      <c r="D30" s="184"/>
      <c r="E30" s="184"/>
      <c r="F30" s="70">
        <v>1</v>
      </c>
      <c r="G30" s="71">
        <v>7216</v>
      </c>
      <c r="H30" s="120"/>
      <c r="I30" s="72">
        <f>+H30*G30*F30</f>
        <v>0</v>
      </c>
      <c r="J30" s="40"/>
      <c r="K30" s="82">
        <f>+I30*$K$7</f>
        <v>0</v>
      </c>
    </row>
    <row r="31" spans="1:11" ht="42" customHeight="1">
      <c r="A31" s="38"/>
      <c r="B31" s="185" t="s">
        <v>64</v>
      </c>
      <c r="C31" s="186"/>
      <c r="D31" s="186"/>
      <c r="E31" s="186"/>
      <c r="F31" s="41">
        <v>1</v>
      </c>
      <c r="G31" s="42">
        <v>1800</v>
      </c>
      <c r="H31" s="59"/>
      <c r="I31" s="73">
        <f>+H31*G31</f>
        <v>0</v>
      </c>
      <c r="J31" s="40"/>
      <c r="K31" s="80">
        <f>+I31*$K$7</f>
        <v>0</v>
      </c>
    </row>
    <row r="32" spans="1:11" ht="39.75" customHeight="1" thickBot="1">
      <c r="A32" s="38"/>
      <c r="B32" s="181" t="s">
        <v>47</v>
      </c>
      <c r="C32" s="182"/>
      <c r="D32" s="182"/>
      <c r="E32" s="182"/>
      <c r="F32" s="74">
        <v>1</v>
      </c>
      <c r="G32" s="75">
        <v>1100</v>
      </c>
      <c r="H32" s="76"/>
      <c r="I32" s="77">
        <f>+H32*G32</f>
        <v>0</v>
      </c>
      <c r="J32" s="40"/>
      <c r="K32" s="81">
        <f>+I32*$K$7</f>
        <v>0</v>
      </c>
    </row>
    <row r="33" spans="1:11" ht="14.25" customHeight="1" thickBot="1">
      <c r="A33" s="66"/>
      <c r="B33" s="45"/>
      <c r="C33" s="45"/>
      <c r="D33" s="45"/>
      <c r="E33" s="45"/>
      <c r="F33" s="46"/>
      <c r="G33" s="47"/>
      <c r="H33" s="48"/>
      <c r="I33" s="50"/>
      <c r="J33" s="40"/>
      <c r="K33" s="50"/>
    </row>
    <row r="34" spans="2:7" ht="17.25" thickBot="1" thickTop="1">
      <c r="B34" s="178" t="s">
        <v>38</v>
      </c>
      <c r="C34" s="179"/>
      <c r="D34" s="179"/>
      <c r="E34" s="180"/>
      <c r="F34" s="63"/>
      <c r="G34" s="63"/>
    </row>
    <row r="35" spans="1:11" ht="42" customHeight="1">
      <c r="A35" s="38"/>
      <c r="B35" s="183" t="s">
        <v>48</v>
      </c>
      <c r="C35" s="184"/>
      <c r="D35" s="184"/>
      <c r="E35" s="184"/>
      <c r="F35" s="70">
        <v>1</v>
      </c>
      <c r="G35" s="71">
        <v>5972.8</v>
      </c>
      <c r="H35" s="120"/>
      <c r="I35" s="72">
        <f>+H35*G35*F35</f>
        <v>0</v>
      </c>
      <c r="J35" s="40"/>
      <c r="K35" s="82">
        <f>+I35*$K$7</f>
        <v>0</v>
      </c>
    </row>
    <row r="36" spans="1:11" ht="42" customHeight="1">
      <c r="A36" s="38"/>
      <c r="B36" s="185" t="s">
        <v>65</v>
      </c>
      <c r="C36" s="186"/>
      <c r="D36" s="186"/>
      <c r="E36" s="186"/>
      <c r="F36" s="41">
        <v>1</v>
      </c>
      <c r="G36" s="42">
        <v>1788</v>
      </c>
      <c r="H36" s="59"/>
      <c r="I36" s="73">
        <f>+H36*G36</f>
        <v>0</v>
      </c>
      <c r="J36" s="40"/>
      <c r="K36" s="80">
        <f>+I36*$K$7</f>
        <v>0</v>
      </c>
    </row>
    <row r="37" spans="1:11" ht="39.75" customHeight="1" thickBot="1">
      <c r="A37" s="38"/>
      <c r="B37" s="181" t="s">
        <v>49</v>
      </c>
      <c r="C37" s="182"/>
      <c r="D37" s="182"/>
      <c r="E37" s="182"/>
      <c r="F37" s="74">
        <v>1</v>
      </c>
      <c r="G37" s="75">
        <v>1245</v>
      </c>
      <c r="H37" s="76"/>
      <c r="I37" s="77">
        <f>+H37*G37</f>
        <v>0</v>
      </c>
      <c r="J37" s="40"/>
      <c r="K37" s="81">
        <f>+I37*$K$7</f>
        <v>0</v>
      </c>
    </row>
    <row r="38" spans="1:11" ht="14.25" customHeight="1" thickBot="1">
      <c r="A38" s="66"/>
      <c r="B38" s="45"/>
      <c r="C38" s="45"/>
      <c r="D38" s="45"/>
      <c r="E38" s="45"/>
      <c r="F38" s="46"/>
      <c r="G38" s="47"/>
      <c r="H38" s="48"/>
      <c r="I38" s="50"/>
      <c r="J38" s="40"/>
      <c r="K38" s="50"/>
    </row>
    <row r="39" spans="2:7" ht="17.25" thickBot="1" thickTop="1">
      <c r="B39" s="178" t="s">
        <v>39</v>
      </c>
      <c r="C39" s="179"/>
      <c r="D39" s="179"/>
      <c r="E39" s="180"/>
      <c r="F39" s="63"/>
      <c r="G39" s="63"/>
    </row>
    <row r="40" spans="1:11" ht="42" customHeight="1">
      <c r="A40" s="38"/>
      <c r="B40" s="183" t="s">
        <v>50</v>
      </c>
      <c r="C40" s="184"/>
      <c r="D40" s="184"/>
      <c r="E40" s="184"/>
      <c r="F40" s="70">
        <v>1</v>
      </c>
      <c r="G40" s="71">
        <v>8837.6</v>
      </c>
      <c r="H40" s="120"/>
      <c r="I40" s="72">
        <f>+H40*G40*F40</f>
        <v>0</v>
      </c>
      <c r="J40" s="40"/>
      <c r="K40" s="82">
        <f>+I40*$K$7</f>
        <v>0</v>
      </c>
    </row>
    <row r="41" spans="1:11" ht="42" customHeight="1">
      <c r="A41" s="38"/>
      <c r="B41" s="185" t="s">
        <v>66</v>
      </c>
      <c r="C41" s="186"/>
      <c r="D41" s="186"/>
      <c r="E41" s="186"/>
      <c r="F41" s="41">
        <v>1</v>
      </c>
      <c r="G41" s="42">
        <v>2100</v>
      </c>
      <c r="H41" s="59"/>
      <c r="I41" s="73">
        <f>+H41*G41</f>
        <v>0</v>
      </c>
      <c r="J41" s="40"/>
      <c r="K41" s="80">
        <f>+I41*$K$7</f>
        <v>0</v>
      </c>
    </row>
    <row r="42" spans="1:11" ht="39.75" customHeight="1" thickBot="1">
      <c r="A42" s="38"/>
      <c r="B42" s="181" t="s">
        <v>51</v>
      </c>
      <c r="C42" s="182"/>
      <c r="D42" s="182"/>
      <c r="E42" s="182"/>
      <c r="F42" s="74">
        <v>1</v>
      </c>
      <c r="G42" s="75">
        <v>1600</v>
      </c>
      <c r="H42" s="76"/>
      <c r="I42" s="77">
        <f>+H42*G42</f>
        <v>0</v>
      </c>
      <c r="J42" s="40"/>
      <c r="K42" s="81">
        <f>+I42*$K$7</f>
        <v>0</v>
      </c>
    </row>
    <row r="43" spans="1:11" ht="14.25" customHeight="1" thickBot="1">
      <c r="A43" s="66"/>
      <c r="B43" s="45"/>
      <c r="C43" s="45"/>
      <c r="D43" s="45"/>
      <c r="E43" s="45"/>
      <c r="F43" s="46"/>
      <c r="G43" s="47"/>
      <c r="H43" s="48"/>
      <c r="I43" s="50"/>
      <c r="J43" s="40"/>
      <c r="K43" s="50"/>
    </row>
    <row r="44" spans="2:7" ht="17.25" thickBot="1" thickTop="1">
      <c r="B44" s="178" t="s">
        <v>40</v>
      </c>
      <c r="C44" s="179"/>
      <c r="D44" s="179"/>
      <c r="E44" s="180"/>
      <c r="F44" s="63"/>
      <c r="G44" s="63"/>
    </row>
    <row r="45" spans="1:11" ht="42" customHeight="1">
      <c r="A45" s="38"/>
      <c r="B45" s="183" t="s">
        <v>52</v>
      </c>
      <c r="C45" s="184"/>
      <c r="D45" s="184"/>
      <c r="E45" s="184"/>
      <c r="F45" s="70">
        <v>1</v>
      </c>
      <c r="G45" s="71">
        <v>2500</v>
      </c>
      <c r="H45" s="121"/>
      <c r="I45" s="79">
        <f>+H45*G45</f>
        <v>0</v>
      </c>
      <c r="J45" s="40"/>
      <c r="K45" s="82">
        <f>+I45*$K$7</f>
        <v>0</v>
      </c>
    </row>
    <row r="46" spans="1:18" ht="42" customHeight="1">
      <c r="A46" s="38"/>
      <c r="B46" s="185" t="s">
        <v>53</v>
      </c>
      <c r="C46" s="186"/>
      <c r="D46" s="186"/>
      <c r="E46" s="186"/>
      <c r="F46" s="41">
        <v>1</v>
      </c>
      <c r="G46" s="42">
        <v>7</v>
      </c>
      <c r="H46" s="90"/>
      <c r="I46" s="80">
        <f>+H46*G46</f>
        <v>0</v>
      </c>
      <c r="J46" s="40"/>
      <c r="K46" s="80">
        <f>+I46*$K$7</f>
        <v>0</v>
      </c>
      <c r="O46" s="108"/>
      <c r="R46" s="107"/>
    </row>
    <row r="47" spans="1:18" ht="47.25" customHeight="1">
      <c r="A47" s="38"/>
      <c r="B47" s="185" t="s">
        <v>103</v>
      </c>
      <c r="C47" s="186"/>
      <c r="D47" s="186"/>
      <c r="E47" s="186"/>
      <c r="F47" s="41">
        <v>1</v>
      </c>
      <c r="G47" s="42">
        <v>5</v>
      </c>
      <c r="H47" s="90"/>
      <c r="I47" s="80">
        <f>+H47*G47</f>
        <v>0</v>
      </c>
      <c r="J47" s="40"/>
      <c r="K47" s="80">
        <f>+I47*$K$7</f>
        <v>0</v>
      </c>
      <c r="R47" s="107"/>
    </row>
    <row r="48" spans="1:11" ht="47.25" customHeight="1" thickBot="1">
      <c r="A48" s="38"/>
      <c r="B48" s="181" t="s">
        <v>54</v>
      </c>
      <c r="C48" s="182"/>
      <c r="D48" s="182"/>
      <c r="E48" s="182"/>
      <c r="F48" s="74">
        <v>1</v>
      </c>
      <c r="G48" s="109">
        <v>2.5</v>
      </c>
      <c r="H48" s="91"/>
      <c r="I48" s="81">
        <f>+H48*G48</f>
        <v>0</v>
      </c>
      <c r="J48" s="40"/>
      <c r="K48" s="81">
        <f>+I48*$K$7</f>
        <v>0</v>
      </c>
    </row>
    <row r="49" spans="1:11" ht="14.25" customHeight="1" thickBot="1">
      <c r="A49" s="66"/>
      <c r="B49" s="89"/>
      <c r="C49" s="45"/>
      <c r="D49" s="45"/>
      <c r="E49" s="45"/>
      <c r="F49" s="46"/>
      <c r="G49" s="47"/>
      <c r="H49" s="48"/>
      <c r="I49" s="50"/>
      <c r="J49" s="40"/>
      <c r="K49" s="50"/>
    </row>
    <row r="50" spans="2:7" ht="17.25" thickBot="1" thickTop="1">
      <c r="B50" s="178" t="s">
        <v>55</v>
      </c>
      <c r="C50" s="179"/>
      <c r="D50" s="179"/>
      <c r="E50" s="180"/>
      <c r="F50" s="63"/>
      <c r="G50" s="63"/>
    </row>
    <row r="51" spans="1:11" ht="42" customHeight="1">
      <c r="A51" s="38"/>
      <c r="B51" s="183" t="s">
        <v>56</v>
      </c>
      <c r="C51" s="184"/>
      <c r="D51" s="184"/>
      <c r="E51" s="184"/>
      <c r="F51" s="70">
        <v>1</v>
      </c>
      <c r="G51" s="71">
        <v>2500</v>
      </c>
      <c r="H51" s="121"/>
      <c r="I51" s="79">
        <f>+H51*G51*F51</f>
        <v>0</v>
      </c>
      <c r="J51" s="40"/>
      <c r="K51" s="82">
        <f>+I51*$K$7</f>
        <v>0</v>
      </c>
    </row>
    <row r="52" spans="1:11" ht="42" customHeight="1">
      <c r="A52" s="38"/>
      <c r="B52" s="185" t="s">
        <v>57</v>
      </c>
      <c r="C52" s="186"/>
      <c r="D52" s="186"/>
      <c r="E52" s="186"/>
      <c r="F52" s="41">
        <v>1</v>
      </c>
      <c r="G52" s="42">
        <v>9</v>
      </c>
      <c r="H52" s="90"/>
      <c r="I52" s="80">
        <f>+H52*G52</f>
        <v>0</v>
      </c>
      <c r="J52" s="40"/>
      <c r="K52" s="80">
        <f>+I52*$K$7</f>
        <v>0</v>
      </c>
    </row>
    <row r="53" spans="1:11" ht="47.25" customHeight="1">
      <c r="A53" s="38"/>
      <c r="B53" s="185" t="s">
        <v>102</v>
      </c>
      <c r="C53" s="186"/>
      <c r="D53" s="186"/>
      <c r="E53" s="186"/>
      <c r="F53" s="41">
        <v>1</v>
      </c>
      <c r="G53" s="42">
        <v>8</v>
      </c>
      <c r="H53" s="90"/>
      <c r="I53" s="80">
        <f>+H53*G53</f>
        <v>0</v>
      </c>
      <c r="J53" s="40"/>
      <c r="K53" s="80">
        <f>+I53*$K$7</f>
        <v>0</v>
      </c>
    </row>
    <row r="54" spans="1:11" ht="47.25" customHeight="1" thickBot="1">
      <c r="A54" s="38"/>
      <c r="B54" s="181" t="s">
        <v>58</v>
      </c>
      <c r="C54" s="182"/>
      <c r="D54" s="182"/>
      <c r="E54" s="182"/>
      <c r="F54" s="74">
        <v>1</v>
      </c>
      <c r="G54" s="75">
        <v>7</v>
      </c>
      <c r="H54" s="91"/>
      <c r="I54" s="81">
        <f>+H54*G54</f>
        <v>0</v>
      </c>
      <c r="J54" s="40"/>
      <c r="K54" s="81">
        <f>+I54*$K$7</f>
        <v>0</v>
      </c>
    </row>
    <row r="55" spans="1:11" ht="14.25" customHeight="1" thickBot="1">
      <c r="A55" s="66"/>
      <c r="B55" s="67"/>
      <c r="C55" s="68"/>
      <c r="D55" s="68"/>
      <c r="E55" s="68"/>
      <c r="F55" s="46"/>
      <c r="G55" s="47"/>
      <c r="H55" s="48"/>
      <c r="I55" s="50"/>
      <c r="J55" s="40"/>
      <c r="K55" s="50"/>
    </row>
    <row r="56" spans="2:7" ht="17.25" thickBot="1" thickTop="1">
      <c r="B56" s="178" t="s">
        <v>41</v>
      </c>
      <c r="C56" s="179"/>
      <c r="D56" s="179"/>
      <c r="E56" s="180"/>
      <c r="F56" s="63"/>
      <c r="G56" s="63"/>
    </row>
    <row r="57" spans="1:11" ht="40.5" customHeight="1" thickBot="1">
      <c r="A57" s="38"/>
      <c r="B57" s="191" t="s">
        <v>42</v>
      </c>
      <c r="C57" s="192"/>
      <c r="D57" s="192"/>
      <c r="E57" s="192"/>
      <c r="F57" s="92">
        <v>1</v>
      </c>
      <c r="G57" s="93">
        <v>3800</v>
      </c>
      <c r="H57" s="242"/>
      <c r="I57" s="94">
        <f>+H57*G57*F57</f>
        <v>0</v>
      </c>
      <c r="J57" s="40"/>
      <c r="K57" s="99">
        <f>+I57*$K$7</f>
        <v>0</v>
      </c>
    </row>
    <row r="58" spans="1:11" ht="40.5" customHeight="1" thickBot="1" thickTop="1">
      <c r="A58" s="66"/>
      <c r="B58" s="96"/>
      <c r="C58" s="96"/>
      <c r="D58" s="96"/>
      <c r="E58" s="96"/>
      <c r="F58" s="175" t="s">
        <v>94</v>
      </c>
      <c r="G58" s="176"/>
      <c r="H58" s="177"/>
      <c r="I58" s="95">
        <f>+SUM(I8:I57)</f>
        <v>0</v>
      </c>
      <c r="K58" s="65">
        <f>+SUM(K8:K57)</f>
        <v>0</v>
      </c>
    </row>
    <row r="59" spans="1:11" ht="14.25" customHeight="1" thickBot="1">
      <c r="A59" s="66"/>
      <c r="B59" s="89"/>
      <c r="C59" s="45"/>
      <c r="D59" s="45"/>
      <c r="E59" s="45"/>
      <c r="F59" s="46"/>
      <c r="G59" s="47"/>
      <c r="H59" s="48"/>
      <c r="I59" s="50"/>
      <c r="J59" s="40"/>
      <c r="K59" s="50"/>
    </row>
    <row r="60" spans="1:7" ht="40.5" customHeight="1" thickBot="1" thickTop="1">
      <c r="A60" s="66"/>
      <c r="B60" s="178" t="s">
        <v>84</v>
      </c>
      <c r="C60" s="179"/>
      <c r="D60" s="179"/>
      <c r="E60" s="180"/>
      <c r="F60" s="63"/>
      <c r="G60" s="63"/>
    </row>
    <row r="61" spans="1:14" ht="24" customHeight="1">
      <c r="A61" s="66"/>
      <c r="B61" s="183" t="s">
        <v>89</v>
      </c>
      <c r="C61" s="184"/>
      <c r="D61" s="184"/>
      <c r="E61" s="184"/>
      <c r="F61" s="101" t="s">
        <v>96</v>
      </c>
      <c r="G61" s="71"/>
      <c r="H61" s="122"/>
      <c r="I61" s="82"/>
      <c r="J61" s="40"/>
      <c r="K61" s="80"/>
      <c r="M61" s="97"/>
      <c r="N61" s="80"/>
    </row>
    <row r="62" spans="1:14" ht="24" customHeight="1">
      <c r="A62" s="66"/>
      <c r="B62" s="193" t="s">
        <v>69</v>
      </c>
      <c r="C62" s="194"/>
      <c r="D62" s="194"/>
      <c r="E62" s="194"/>
      <c r="F62" s="102">
        <f>1</f>
        <v>1</v>
      </c>
      <c r="G62" s="42">
        <f>+N62</f>
        <v>5245</v>
      </c>
      <c r="H62" s="123"/>
      <c r="I62" s="80">
        <f>+H62*G62</f>
        <v>0</v>
      </c>
      <c r="J62" s="40"/>
      <c r="K62" s="80">
        <f>+I62*$K$7</f>
        <v>0</v>
      </c>
      <c r="M62" s="97">
        <v>5245</v>
      </c>
      <c r="N62" s="80">
        <f aca="true" t="shared" si="0" ref="N62:N73">+F62*M62</f>
        <v>5245</v>
      </c>
    </row>
    <row r="63" spans="1:14" ht="24" customHeight="1">
      <c r="A63" s="66"/>
      <c r="B63" s="193" t="s">
        <v>70</v>
      </c>
      <c r="C63" s="194"/>
      <c r="D63" s="194"/>
      <c r="E63" s="194"/>
      <c r="F63" s="102">
        <f>2</f>
        <v>2</v>
      </c>
      <c r="G63" s="42">
        <f aca="true" t="shared" si="1" ref="G63:G105">+N63</f>
        <v>7867.5</v>
      </c>
      <c r="H63" s="123"/>
      <c r="I63" s="80">
        <f aca="true" t="shared" si="2" ref="I63:I72">+H63*G63</f>
        <v>0</v>
      </c>
      <c r="J63" s="40"/>
      <c r="K63" s="80">
        <f>+I63*$K$7</f>
        <v>0</v>
      </c>
      <c r="M63" s="97">
        <f>+M62*0.75</f>
        <v>3933.75</v>
      </c>
      <c r="N63" s="80">
        <f t="shared" si="0"/>
        <v>7867.5</v>
      </c>
    </row>
    <row r="64" spans="1:14" ht="24" customHeight="1">
      <c r="A64" s="66"/>
      <c r="B64" s="193" t="s">
        <v>71</v>
      </c>
      <c r="C64" s="194"/>
      <c r="D64" s="194"/>
      <c r="E64" s="194"/>
      <c r="F64" s="102">
        <f>4</f>
        <v>4</v>
      </c>
      <c r="G64" s="42">
        <f t="shared" si="1"/>
        <v>10227.75</v>
      </c>
      <c r="H64" s="123"/>
      <c r="I64" s="80">
        <f t="shared" si="2"/>
        <v>0</v>
      </c>
      <c r="J64" s="40"/>
      <c r="K64" s="80">
        <f aca="true" t="shared" si="3" ref="K64:K105">+I64*$K$7</f>
        <v>0</v>
      </c>
      <c r="M64" s="97">
        <f>+M63*0.65</f>
        <v>2556.9375</v>
      </c>
      <c r="N64" s="80">
        <f t="shared" si="0"/>
        <v>10227.75</v>
      </c>
    </row>
    <row r="65" spans="1:14" ht="24" customHeight="1">
      <c r="A65" s="66"/>
      <c r="B65" s="193" t="s">
        <v>72</v>
      </c>
      <c r="C65" s="194"/>
      <c r="D65" s="194"/>
      <c r="E65" s="194"/>
      <c r="F65" s="102">
        <f>8</f>
        <v>8</v>
      </c>
      <c r="G65" s="42">
        <f t="shared" si="1"/>
        <v>13500.630000000001</v>
      </c>
      <c r="H65" s="123"/>
      <c r="I65" s="80">
        <f t="shared" si="2"/>
        <v>0</v>
      </c>
      <c r="J65" s="40"/>
      <c r="K65" s="80">
        <f t="shared" si="3"/>
        <v>0</v>
      </c>
      <c r="M65" s="97">
        <f>+M64*0.66</f>
        <v>1687.5787500000001</v>
      </c>
      <c r="N65" s="80">
        <f t="shared" si="0"/>
        <v>13500.630000000001</v>
      </c>
    </row>
    <row r="66" spans="1:14" ht="24" customHeight="1">
      <c r="A66" s="66"/>
      <c r="B66" s="193" t="s">
        <v>73</v>
      </c>
      <c r="C66" s="194"/>
      <c r="D66" s="194"/>
      <c r="E66" s="194"/>
      <c r="F66" s="102">
        <f>12</f>
        <v>12</v>
      </c>
      <c r="G66" s="42">
        <f t="shared" si="1"/>
        <v>17213.30325</v>
      </c>
      <c r="H66" s="123"/>
      <c r="I66" s="80">
        <f t="shared" si="2"/>
        <v>0</v>
      </c>
      <c r="J66" s="40"/>
      <c r="K66" s="80">
        <f t="shared" si="3"/>
        <v>0</v>
      </c>
      <c r="M66" s="97">
        <f>+M65*0.85</f>
        <v>1434.4419375</v>
      </c>
      <c r="N66" s="80">
        <f t="shared" si="0"/>
        <v>17213.30325</v>
      </c>
    </row>
    <row r="67" spans="1:14" ht="24" customHeight="1">
      <c r="A67" s="66"/>
      <c r="B67" s="193" t="s">
        <v>74</v>
      </c>
      <c r="C67" s="194"/>
      <c r="D67" s="194"/>
      <c r="E67" s="194"/>
      <c r="F67" s="102">
        <f>16</f>
        <v>16</v>
      </c>
      <c r="G67" s="42">
        <f t="shared" si="1"/>
        <v>21803.51745</v>
      </c>
      <c r="H67" s="123"/>
      <c r="I67" s="80">
        <f t="shared" si="2"/>
        <v>0</v>
      </c>
      <c r="J67" s="40"/>
      <c r="K67" s="80">
        <f t="shared" si="3"/>
        <v>0</v>
      </c>
      <c r="M67" s="97">
        <f>+M66*0.95</f>
        <v>1362.719840625</v>
      </c>
      <c r="N67" s="80">
        <f t="shared" si="0"/>
        <v>21803.51745</v>
      </c>
    </row>
    <row r="68" spans="1:14" ht="24" customHeight="1">
      <c r="A68" s="66"/>
      <c r="B68" s="193" t="s">
        <v>75</v>
      </c>
      <c r="C68" s="194"/>
      <c r="D68" s="194"/>
      <c r="E68" s="194"/>
      <c r="F68" s="102">
        <f>20</f>
        <v>20</v>
      </c>
      <c r="G68" s="42">
        <f t="shared" si="1"/>
        <v>26164.22094</v>
      </c>
      <c r="H68" s="123"/>
      <c r="I68" s="80">
        <f t="shared" si="2"/>
        <v>0</v>
      </c>
      <c r="J68" s="40"/>
      <c r="K68" s="80">
        <f t="shared" si="3"/>
        <v>0</v>
      </c>
      <c r="M68" s="97">
        <f aca="true" t="shared" si="4" ref="M68:M73">+M67*0.96</f>
        <v>1308.211047</v>
      </c>
      <c r="N68" s="80">
        <f t="shared" si="0"/>
        <v>26164.22094</v>
      </c>
    </row>
    <row r="69" spans="1:14" ht="24" customHeight="1">
      <c r="A69" s="66"/>
      <c r="B69" s="193" t="s">
        <v>76</v>
      </c>
      <c r="C69" s="194"/>
      <c r="D69" s="194"/>
      <c r="E69" s="194"/>
      <c r="F69" s="102">
        <f>24</f>
        <v>24</v>
      </c>
      <c r="G69" s="42">
        <f t="shared" si="1"/>
        <v>30141.182522879997</v>
      </c>
      <c r="H69" s="123"/>
      <c r="I69" s="80">
        <f t="shared" si="2"/>
        <v>0</v>
      </c>
      <c r="J69" s="40"/>
      <c r="K69" s="80">
        <f t="shared" si="3"/>
        <v>0</v>
      </c>
      <c r="M69" s="97">
        <f t="shared" si="4"/>
        <v>1255.8826051199999</v>
      </c>
      <c r="N69" s="80">
        <f t="shared" si="0"/>
        <v>30141.182522879997</v>
      </c>
    </row>
    <row r="70" spans="1:14" ht="24" customHeight="1">
      <c r="A70" s="66"/>
      <c r="B70" s="193" t="s">
        <v>77</v>
      </c>
      <c r="C70" s="194"/>
      <c r="D70" s="194"/>
      <c r="E70" s="194"/>
      <c r="F70" s="102">
        <f>28</f>
        <v>28</v>
      </c>
      <c r="G70" s="42">
        <f t="shared" si="1"/>
        <v>33758.124425625596</v>
      </c>
      <c r="H70" s="123"/>
      <c r="I70" s="80">
        <f t="shared" si="2"/>
        <v>0</v>
      </c>
      <c r="J70" s="40"/>
      <c r="K70" s="80">
        <f t="shared" si="3"/>
        <v>0</v>
      </c>
      <c r="M70" s="97">
        <f t="shared" si="4"/>
        <v>1205.6473009151998</v>
      </c>
      <c r="N70" s="80">
        <f t="shared" si="0"/>
        <v>33758.124425625596</v>
      </c>
    </row>
    <row r="71" spans="1:14" ht="24" customHeight="1">
      <c r="A71" s="66"/>
      <c r="B71" s="193" t="s">
        <v>78</v>
      </c>
      <c r="C71" s="194"/>
      <c r="D71" s="194"/>
      <c r="E71" s="194"/>
      <c r="F71" s="102">
        <f>34</f>
        <v>34</v>
      </c>
      <c r="G71" s="42">
        <f t="shared" si="1"/>
        <v>39352.32790187212</v>
      </c>
      <c r="H71" s="123"/>
      <c r="I71" s="80">
        <f t="shared" si="2"/>
        <v>0</v>
      </c>
      <c r="J71" s="40"/>
      <c r="K71" s="80">
        <f t="shared" si="3"/>
        <v>0</v>
      </c>
      <c r="M71" s="97">
        <f t="shared" si="4"/>
        <v>1157.4214088785918</v>
      </c>
      <c r="N71" s="80">
        <f t="shared" si="0"/>
        <v>39352.32790187212</v>
      </c>
    </row>
    <row r="72" spans="1:14" ht="24" customHeight="1">
      <c r="A72" s="66"/>
      <c r="B72" s="193" t="s">
        <v>79</v>
      </c>
      <c r="C72" s="194"/>
      <c r="D72" s="194"/>
      <c r="E72" s="194"/>
      <c r="F72" s="102">
        <f>36</f>
        <v>36</v>
      </c>
      <c r="G72" s="42">
        <f t="shared" si="1"/>
        <v>40000.48389084413</v>
      </c>
      <c r="H72" s="123"/>
      <c r="I72" s="80">
        <f t="shared" si="2"/>
        <v>0</v>
      </c>
      <c r="J72" s="40"/>
      <c r="K72" s="80">
        <f t="shared" si="3"/>
        <v>0</v>
      </c>
      <c r="M72" s="97">
        <f t="shared" si="4"/>
        <v>1111.124552523448</v>
      </c>
      <c r="N72" s="80">
        <f t="shared" si="0"/>
        <v>40000.48389084413</v>
      </c>
    </row>
    <row r="73" spans="1:14" ht="24" customHeight="1" thickBot="1">
      <c r="A73" s="66"/>
      <c r="B73" s="193" t="s">
        <v>80</v>
      </c>
      <c r="C73" s="194"/>
      <c r="D73" s="194"/>
      <c r="E73" s="194"/>
      <c r="F73" s="102">
        <f>40</f>
        <v>40</v>
      </c>
      <c r="G73" s="42">
        <f t="shared" si="1"/>
        <v>42667.1828169004</v>
      </c>
      <c r="H73" s="123"/>
      <c r="I73" s="80">
        <f>+H73*G73</f>
        <v>0</v>
      </c>
      <c r="J73" s="40"/>
      <c r="K73" s="80">
        <f t="shared" si="3"/>
        <v>0</v>
      </c>
      <c r="M73" s="97">
        <f t="shared" si="4"/>
        <v>1066.67957042251</v>
      </c>
      <c r="N73" s="80">
        <f t="shared" si="0"/>
        <v>42667.1828169004</v>
      </c>
    </row>
    <row r="74" spans="1:14" ht="24" customHeight="1" thickBot="1">
      <c r="A74" s="66"/>
      <c r="B74" s="195" t="s">
        <v>90</v>
      </c>
      <c r="C74" s="196"/>
      <c r="D74" s="196"/>
      <c r="E74" s="196"/>
      <c r="F74" s="110"/>
      <c r="G74" s="111"/>
      <c r="H74" s="243"/>
      <c r="I74" s="112"/>
      <c r="J74" s="100"/>
      <c r="K74" s="99"/>
      <c r="M74" s="93"/>
      <c r="N74" s="99"/>
    </row>
    <row r="75" spans="1:14" ht="24" customHeight="1">
      <c r="A75" s="113"/>
      <c r="B75" s="183" t="s">
        <v>67</v>
      </c>
      <c r="C75" s="184"/>
      <c r="D75" s="184"/>
      <c r="E75" s="184"/>
      <c r="F75" s="101">
        <v>2</v>
      </c>
      <c r="G75" s="71">
        <f t="shared" si="1"/>
        <v>5730</v>
      </c>
      <c r="H75" s="122"/>
      <c r="I75" s="82">
        <f>+H75*G75</f>
        <v>0</v>
      </c>
      <c r="J75" s="40"/>
      <c r="K75" s="82">
        <f t="shared" si="3"/>
        <v>0</v>
      </c>
      <c r="M75" s="97">
        <v>2865</v>
      </c>
      <c r="N75" s="80">
        <f aca="true" t="shared" si="5" ref="N75:N89">+F75*M75</f>
        <v>5730</v>
      </c>
    </row>
    <row r="76" spans="1:14" ht="24" customHeight="1">
      <c r="A76" s="114"/>
      <c r="B76" s="193" t="s">
        <v>82</v>
      </c>
      <c r="C76" s="194"/>
      <c r="D76" s="194"/>
      <c r="E76" s="194"/>
      <c r="F76" s="102">
        <v>4</v>
      </c>
      <c r="G76" s="42">
        <f t="shared" si="1"/>
        <v>8251.199999999999</v>
      </c>
      <c r="H76" s="123"/>
      <c r="I76" s="80">
        <f aca="true" t="shared" si="6" ref="I76:I105">+H76*G76</f>
        <v>0</v>
      </c>
      <c r="J76" s="40"/>
      <c r="K76" s="80">
        <f t="shared" si="3"/>
        <v>0</v>
      </c>
      <c r="M76" s="97">
        <f>+M75*0.72</f>
        <v>2062.7999999999997</v>
      </c>
      <c r="N76" s="80">
        <f t="shared" si="5"/>
        <v>8251.199999999999</v>
      </c>
    </row>
    <row r="77" spans="1:14" ht="24" customHeight="1">
      <c r="A77" s="114"/>
      <c r="B77" s="193" t="s">
        <v>81</v>
      </c>
      <c r="C77" s="194"/>
      <c r="D77" s="194"/>
      <c r="E77" s="194"/>
      <c r="F77" s="102">
        <v>8</v>
      </c>
      <c r="G77" s="42">
        <f t="shared" si="1"/>
        <v>11881.727999999997</v>
      </c>
      <c r="H77" s="123"/>
      <c r="I77" s="80">
        <f t="shared" si="6"/>
        <v>0</v>
      </c>
      <c r="J77" s="40"/>
      <c r="K77" s="80">
        <f t="shared" si="3"/>
        <v>0</v>
      </c>
      <c r="M77" s="97">
        <f>+M76*0.72</f>
        <v>1485.2159999999997</v>
      </c>
      <c r="N77" s="80">
        <f t="shared" si="5"/>
        <v>11881.727999999997</v>
      </c>
    </row>
    <row r="78" spans="1:14" ht="24" customHeight="1">
      <c r="A78" s="114"/>
      <c r="B78" s="193" t="s">
        <v>69</v>
      </c>
      <c r="C78" s="194"/>
      <c r="D78" s="194"/>
      <c r="E78" s="194"/>
      <c r="F78" s="102">
        <v>16</v>
      </c>
      <c r="G78" s="42">
        <f t="shared" si="1"/>
        <v>17109.688319999994</v>
      </c>
      <c r="H78" s="123"/>
      <c r="I78" s="80">
        <f t="shared" si="6"/>
        <v>0</v>
      </c>
      <c r="J78" s="40"/>
      <c r="K78" s="80">
        <f t="shared" si="3"/>
        <v>0</v>
      </c>
      <c r="M78" s="97">
        <f>+M77*0.72</f>
        <v>1069.3555199999996</v>
      </c>
      <c r="N78" s="80">
        <f t="shared" si="5"/>
        <v>17109.688319999994</v>
      </c>
    </row>
    <row r="79" spans="1:14" ht="24" customHeight="1">
      <c r="A79" s="114"/>
      <c r="B79" s="193" t="s">
        <v>70</v>
      </c>
      <c r="C79" s="194"/>
      <c r="D79" s="194"/>
      <c r="E79" s="194"/>
      <c r="F79" s="102">
        <v>22</v>
      </c>
      <c r="G79" s="42">
        <f t="shared" si="1"/>
        <v>20702.722867199995</v>
      </c>
      <c r="H79" s="123"/>
      <c r="I79" s="80">
        <f t="shared" si="6"/>
        <v>0</v>
      </c>
      <c r="J79" s="40"/>
      <c r="K79" s="80">
        <f t="shared" si="3"/>
        <v>0</v>
      </c>
      <c r="M79" s="97">
        <f>+M78*0.88</f>
        <v>941.0328575999997</v>
      </c>
      <c r="N79" s="80">
        <f t="shared" si="5"/>
        <v>20702.722867199995</v>
      </c>
    </row>
    <row r="80" spans="1:14" ht="24" customHeight="1">
      <c r="A80" s="114"/>
      <c r="B80" s="193" t="s">
        <v>71</v>
      </c>
      <c r="C80" s="194"/>
      <c r="D80" s="194"/>
      <c r="E80" s="194"/>
      <c r="F80" s="102">
        <v>30</v>
      </c>
      <c r="G80" s="42">
        <f t="shared" si="1"/>
        <v>24843.267440639993</v>
      </c>
      <c r="H80" s="123"/>
      <c r="I80" s="80">
        <f t="shared" si="6"/>
        <v>0</v>
      </c>
      <c r="J80" s="40"/>
      <c r="K80" s="80">
        <f t="shared" si="3"/>
        <v>0</v>
      </c>
      <c r="M80" s="97">
        <f>+M79*0.88</f>
        <v>828.1089146879998</v>
      </c>
      <c r="N80" s="80">
        <f t="shared" si="5"/>
        <v>24843.267440639993</v>
      </c>
    </row>
    <row r="81" spans="1:14" ht="24" customHeight="1">
      <c r="A81" s="114"/>
      <c r="B81" s="193" t="s">
        <v>72</v>
      </c>
      <c r="C81" s="194"/>
      <c r="D81" s="194"/>
      <c r="E81" s="194"/>
      <c r="F81" s="102">
        <v>45</v>
      </c>
      <c r="G81" s="42">
        <f t="shared" si="1"/>
        <v>32793.11302164479</v>
      </c>
      <c r="H81" s="123"/>
      <c r="I81" s="80">
        <f t="shared" si="6"/>
        <v>0</v>
      </c>
      <c r="J81" s="40"/>
      <c r="K81" s="80">
        <f t="shared" si="3"/>
        <v>0</v>
      </c>
      <c r="M81" s="97">
        <f>+M80*0.88</f>
        <v>728.7358449254398</v>
      </c>
      <c r="N81" s="80">
        <f t="shared" si="5"/>
        <v>32793.11302164479</v>
      </c>
    </row>
    <row r="82" spans="1:14" ht="24" customHeight="1">
      <c r="A82" s="114"/>
      <c r="B82" s="193" t="s">
        <v>73</v>
      </c>
      <c r="C82" s="194"/>
      <c r="D82" s="194"/>
      <c r="E82" s="194"/>
      <c r="F82" s="102">
        <v>60</v>
      </c>
      <c r="G82" s="42">
        <f t="shared" si="1"/>
        <v>42849.66768161586</v>
      </c>
      <c r="H82" s="123"/>
      <c r="I82" s="80">
        <f t="shared" si="6"/>
        <v>0</v>
      </c>
      <c r="J82" s="40"/>
      <c r="K82" s="80">
        <f t="shared" si="3"/>
        <v>0</v>
      </c>
      <c r="M82" s="97">
        <f>+M81*0.98</f>
        <v>714.161128026931</v>
      </c>
      <c r="N82" s="80">
        <f t="shared" si="5"/>
        <v>42849.66768161586</v>
      </c>
    </row>
    <row r="83" spans="1:14" ht="24" customHeight="1">
      <c r="A83" s="114"/>
      <c r="B83" s="193" t="s">
        <v>74</v>
      </c>
      <c r="C83" s="194"/>
      <c r="D83" s="194"/>
      <c r="E83" s="194"/>
      <c r="F83" s="102">
        <v>75</v>
      </c>
      <c r="G83" s="42">
        <f t="shared" si="1"/>
        <v>52490.84290997942</v>
      </c>
      <c r="H83" s="123"/>
      <c r="I83" s="80">
        <f t="shared" si="6"/>
        <v>0</v>
      </c>
      <c r="J83" s="40"/>
      <c r="K83" s="80">
        <f t="shared" si="3"/>
        <v>0</v>
      </c>
      <c r="M83" s="97">
        <f>+M82*0.98</f>
        <v>699.8779054663923</v>
      </c>
      <c r="N83" s="80">
        <f t="shared" si="5"/>
        <v>52490.84290997942</v>
      </c>
    </row>
    <row r="84" spans="1:14" ht="24" customHeight="1">
      <c r="A84" s="114"/>
      <c r="B84" s="193" t="s">
        <v>75</v>
      </c>
      <c r="C84" s="194"/>
      <c r="D84" s="194"/>
      <c r="E84" s="194"/>
      <c r="F84" s="102">
        <v>90</v>
      </c>
      <c r="G84" s="42">
        <f t="shared" si="1"/>
        <v>61729.2312621358</v>
      </c>
      <c r="H84" s="123"/>
      <c r="I84" s="80">
        <f t="shared" si="6"/>
        <v>0</v>
      </c>
      <c r="J84" s="40"/>
      <c r="K84" s="80">
        <f t="shared" si="3"/>
        <v>0</v>
      </c>
      <c r="M84" s="97">
        <f>+M83*0.98</f>
        <v>685.8803473570645</v>
      </c>
      <c r="N84" s="80">
        <f t="shared" si="5"/>
        <v>61729.2312621358</v>
      </c>
    </row>
    <row r="85" spans="1:14" ht="24" customHeight="1">
      <c r="A85" s="114"/>
      <c r="B85" s="193" t="s">
        <v>76</v>
      </c>
      <c r="C85" s="194"/>
      <c r="D85" s="194"/>
      <c r="E85" s="194"/>
      <c r="F85" s="102">
        <v>105</v>
      </c>
      <c r="G85" s="42">
        <f t="shared" si="1"/>
        <v>70577.08774304192</v>
      </c>
      <c r="H85" s="123"/>
      <c r="I85" s="80">
        <f t="shared" si="6"/>
        <v>0</v>
      </c>
      <c r="J85" s="40"/>
      <c r="K85" s="80">
        <f t="shared" si="3"/>
        <v>0</v>
      </c>
      <c r="M85" s="97">
        <f>+M84*0.98</f>
        <v>672.1627404099231</v>
      </c>
      <c r="N85" s="80">
        <f t="shared" si="5"/>
        <v>70577.08774304192</v>
      </c>
    </row>
    <row r="86" spans="1:14" ht="24" customHeight="1">
      <c r="A86" s="114"/>
      <c r="B86" s="193" t="s">
        <v>77</v>
      </c>
      <c r="C86" s="194"/>
      <c r="D86" s="194"/>
      <c r="E86" s="194"/>
      <c r="F86" s="102">
        <v>120</v>
      </c>
      <c r="G86" s="42">
        <f t="shared" si="1"/>
        <v>79046.33827220695</v>
      </c>
      <c r="H86" s="123"/>
      <c r="I86" s="80">
        <f t="shared" si="6"/>
        <v>0</v>
      </c>
      <c r="J86" s="40"/>
      <c r="K86" s="80">
        <f t="shared" si="3"/>
        <v>0</v>
      </c>
      <c r="M86" s="97">
        <f>+M85*0.98</f>
        <v>658.7194856017246</v>
      </c>
      <c r="N86" s="80">
        <f t="shared" si="5"/>
        <v>79046.33827220695</v>
      </c>
    </row>
    <row r="87" spans="1:14" ht="24" customHeight="1">
      <c r="A87" s="114"/>
      <c r="B87" s="193" t="s">
        <v>78</v>
      </c>
      <c r="C87" s="194"/>
      <c r="D87" s="194"/>
      <c r="E87" s="194"/>
      <c r="F87" s="102">
        <v>135</v>
      </c>
      <c r="G87" s="42">
        <f t="shared" si="1"/>
        <v>88037.85925067049</v>
      </c>
      <c r="H87" s="123"/>
      <c r="I87" s="80">
        <f t="shared" si="6"/>
        <v>0</v>
      </c>
      <c r="J87" s="40"/>
      <c r="K87" s="80">
        <f t="shared" si="3"/>
        <v>0</v>
      </c>
      <c r="M87" s="97">
        <f>+M86*0.99</f>
        <v>652.1322907457073</v>
      </c>
      <c r="N87" s="80">
        <f t="shared" si="5"/>
        <v>88037.85925067049</v>
      </c>
    </row>
    <row r="88" spans="1:14" ht="24" customHeight="1">
      <c r="A88" s="114"/>
      <c r="B88" s="193" t="s">
        <v>79</v>
      </c>
      <c r="C88" s="194"/>
      <c r="D88" s="194"/>
      <c r="E88" s="194"/>
      <c r="F88" s="102">
        <v>150</v>
      </c>
      <c r="G88" s="42">
        <f t="shared" si="1"/>
        <v>96841.64517573755</v>
      </c>
      <c r="H88" s="123"/>
      <c r="I88" s="80">
        <f t="shared" si="6"/>
        <v>0</v>
      </c>
      <c r="J88" s="40"/>
      <c r="K88" s="80">
        <f t="shared" si="3"/>
        <v>0</v>
      </c>
      <c r="M88" s="97">
        <f>+M87*0.99</f>
        <v>645.6109678382503</v>
      </c>
      <c r="N88" s="80">
        <f t="shared" si="5"/>
        <v>96841.64517573755</v>
      </c>
    </row>
    <row r="89" spans="1:14" ht="24" customHeight="1" thickBot="1">
      <c r="A89" s="114"/>
      <c r="B89" s="152" t="s">
        <v>80</v>
      </c>
      <c r="C89" s="153"/>
      <c r="D89" s="153"/>
      <c r="E89" s="153"/>
      <c r="F89" s="103">
        <v>170</v>
      </c>
      <c r="G89" s="75">
        <f t="shared" si="1"/>
        <v>108656.32588717752</v>
      </c>
      <c r="H89" s="244"/>
      <c r="I89" s="81">
        <f t="shared" si="6"/>
        <v>0</v>
      </c>
      <c r="J89" s="40"/>
      <c r="K89" s="80">
        <f t="shared" si="3"/>
        <v>0</v>
      </c>
      <c r="M89" s="97">
        <f>+M88*0.99</f>
        <v>639.1548581598678</v>
      </c>
      <c r="N89" s="80">
        <f t="shared" si="5"/>
        <v>108656.32588717752</v>
      </c>
    </row>
    <row r="90" spans="1:14" ht="24" customHeight="1" thickBot="1">
      <c r="A90" s="114"/>
      <c r="B90" s="197" t="s">
        <v>91</v>
      </c>
      <c r="C90" s="198"/>
      <c r="D90" s="198"/>
      <c r="E90" s="199"/>
      <c r="F90" s="106"/>
      <c r="G90" s="93"/>
      <c r="H90" s="245"/>
      <c r="I90" s="94"/>
      <c r="J90" s="100"/>
      <c r="K90" s="99"/>
      <c r="M90" s="93"/>
      <c r="N90" s="99"/>
    </row>
    <row r="91" spans="1:14" ht="24" customHeight="1">
      <c r="A91" s="114"/>
      <c r="B91" s="193" t="s">
        <v>67</v>
      </c>
      <c r="C91" s="194"/>
      <c r="D91" s="194"/>
      <c r="E91" s="194"/>
      <c r="F91" s="104">
        <v>4</v>
      </c>
      <c r="G91" s="97">
        <f t="shared" si="1"/>
        <v>9060</v>
      </c>
      <c r="H91" s="246"/>
      <c r="I91" s="82">
        <f t="shared" si="6"/>
        <v>0</v>
      </c>
      <c r="J91" s="40"/>
      <c r="K91" s="82">
        <f t="shared" si="3"/>
        <v>0</v>
      </c>
      <c r="M91" s="71">
        <v>2265</v>
      </c>
      <c r="N91" s="82">
        <f aca="true" t="shared" si="7" ref="N91:N105">+F91*M91</f>
        <v>9060</v>
      </c>
    </row>
    <row r="92" spans="1:14" ht="24" customHeight="1">
      <c r="A92" s="114"/>
      <c r="B92" s="193" t="s">
        <v>68</v>
      </c>
      <c r="C92" s="194"/>
      <c r="D92" s="194"/>
      <c r="E92" s="194"/>
      <c r="F92" s="102">
        <v>8</v>
      </c>
      <c r="G92" s="42">
        <f t="shared" si="1"/>
        <v>13046.4</v>
      </c>
      <c r="H92" s="123"/>
      <c r="I92" s="80">
        <f t="shared" si="6"/>
        <v>0</v>
      </c>
      <c r="J92" s="40"/>
      <c r="K92" s="80">
        <f t="shared" si="3"/>
        <v>0</v>
      </c>
      <c r="M92" s="97">
        <f>+M91*0.72</f>
        <v>1630.8</v>
      </c>
      <c r="N92" s="80">
        <f t="shared" si="7"/>
        <v>13046.4</v>
      </c>
    </row>
    <row r="93" spans="1:14" ht="24" customHeight="1">
      <c r="A93" s="114"/>
      <c r="B93" s="193" t="s">
        <v>81</v>
      </c>
      <c r="C93" s="194"/>
      <c r="D93" s="194"/>
      <c r="E93" s="194"/>
      <c r="F93" s="102">
        <v>16</v>
      </c>
      <c r="G93" s="42">
        <f t="shared" si="1"/>
        <v>18786.816</v>
      </c>
      <c r="H93" s="123"/>
      <c r="I93" s="80">
        <f t="shared" si="6"/>
        <v>0</v>
      </c>
      <c r="J93" s="40"/>
      <c r="K93" s="80">
        <f t="shared" si="3"/>
        <v>0</v>
      </c>
      <c r="M93" s="97">
        <f>+M92*0.72</f>
        <v>1174.176</v>
      </c>
      <c r="N93" s="80">
        <f t="shared" si="7"/>
        <v>18786.816</v>
      </c>
    </row>
    <row r="94" spans="1:14" ht="24" customHeight="1">
      <c r="A94" s="114"/>
      <c r="B94" s="193" t="s">
        <v>69</v>
      </c>
      <c r="C94" s="194"/>
      <c r="D94" s="194"/>
      <c r="E94" s="194"/>
      <c r="F94" s="102">
        <v>28</v>
      </c>
      <c r="G94" s="42">
        <f t="shared" si="1"/>
        <v>23671.38816</v>
      </c>
      <c r="H94" s="123"/>
      <c r="I94" s="80">
        <f t="shared" si="6"/>
        <v>0</v>
      </c>
      <c r="J94" s="40"/>
      <c r="K94" s="80">
        <f t="shared" si="3"/>
        <v>0</v>
      </c>
      <c r="M94" s="97">
        <f>+M93*0.72</f>
        <v>845.40672</v>
      </c>
      <c r="N94" s="80">
        <f t="shared" si="7"/>
        <v>23671.38816</v>
      </c>
    </row>
    <row r="95" spans="1:14" ht="24" customHeight="1">
      <c r="A95" s="114"/>
      <c r="B95" s="193" t="s">
        <v>70</v>
      </c>
      <c r="C95" s="194"/>
      <c r="D95" s="194"/>
      <c r="E95" s="194"/>
      <c r="F95" s="102">
        <v>44</v>
      </c>
      <c r="G95" s="42">
        <f t="shared" si="1"/>
        <v>33478.106112</v>
      </c>
      <c r="H95" s="123"/>
      <c r="I95" s="80">
        <f t="shared" si="6"/>
        <v>0</v>
      </c>
      <c r="J95" s="40"/>
      <c r="K95" s="80">
        <f t="shared" si="3"/>
        <v>0</v>
      </c>
      <c r="M95" s="97">
        <f>+M94*0.9</f>
        <v>760.866048</v>
      </c>
      <c r="N95" s="80">
        <f t="shared" si="7"/>
        <v>33478.106112</v>
      </c>
    </row>
    <row r="96" spans="1:14" ht="24" customHeight="1">
      <c r="A96" s="114"/>
      <c r="B96" s="193" t="s">
        <v>71</v>
      </c>
      <c r="C96" s="194"/>
      <c r="D96" s="194"/>
      <c r="E96" s="194"/>
      <c r="F96" s="102">
        <v>60</v>
      </c>
      <c r="G96" s="42">
        <f t="shared" si="1"/>
        <v>45195.4432512</v>
      </c>
      <c r="H96" s="123"/>
      <c r="I96" s="80">
        <f t="shared" si="6"/>
        <v>0</v>
      </c>
      <c r="J96" s="40"/>
      <c r="K96" s="80">
        <f t="shared" si="3"/>
        <v>0</v>
      </c>
      <c r="M96" s="97">
        <f>+M95*0.99</f>
        <v>753.25738752</v>
      </c>
      <c r="N96" s="80">
        <f t="shared" si="7"/>
        <v>45195.4432512</v>
      </c>
    </row>
    <row r="97" spans="1:14" ht="24" customHeight="1">
      <c r="A97" s="114"/>
      <c r="B97" s="193" t="s">
        <v>72</v>
      </c>
      <c r="C97" s="194"/>
      <c r="D97" s="194"/>
      <c r="E97" s="194"/>
      <c r="F97" s="102">
        <v>78</v>
      </c>
      <c r="G97" s="42">
        <f t="shared" si="1"/>
        <v>58695.322150333435</v>
      </c>
      <c r="H97" s="123"/>
      <c r="I97" s="80">
        <f t="shared" si="6"/>
        <v>0</v>
      </c>
      <c r="J97" s="40"/>
      <c r="K97" s="80">
        <f t="shared" si="3"/>
        <v>0</v>
      </c>
      <c r="M97" s="97">
        <f aca="true" t="shared" si="8" ref="M97:M105">+M96*0.999</f>
        <v>752.50413013248</v>
      </c>
      <c r="N97" s="80">
        <f t="shared" si="7"/>
        <v>58695.322150333435</v>
      </c>
    </row>
    <row r="98" spans="1:14" ht="24" customHeight="1">
      <c r="A98" s="114"/>
      <c r="B98" s="193" t="s">
        <v>73</v>
      </c>
      <c r="C98" s="194"/>
      <c r="D98" s="194"/>
      <c r="E98" s="194"/>
      <c r="F98" s="102">
        <v>96</v>
      </c>
      <c r="G98" s="42">
        <f t="shared" si="1"/>
        <v>72168.15609622536</v>
      </c>
      <c r="H98" s="123"/>
      <c r="I98" s="80">
        <f t="shared" si="6"/>
        <v>0</v>
      </c>
      <c r="J98" s="40"/>
      <c r="K98" s="80">
        <f t="shared" si="3"/>
        <v>0</v>
      </c>
      <c r="M98" s="97">
        <f t="shared" si="8"/>
        <v>751.7516260023475</v>
      </c>
      <c r="N98" s="80">
        <f t="shared" si="7"/>
        <v>72168.15609622536</v>
      </c>
    </row>
    <row r="99" spans="1:14" ht="24" customHeight="1">
      <c r="A99" s="114"/>
      <c r="B99" s="193" t="s">
        <v>74</v>
      </c>
      <c r="C99" s="194"/>
      <c r="D99" s="194"/>
      <c r="E99" s="194"/>
      <c r="F99" s="102">
        <v>114</v>
      </c>
      <c r="G99" s="42">
        <f t="shared" si="1"/>
        <v>85613.98567890335</v>
      </c>
      <c r="H99" s="123"/>
      <c r="I99" s="80">
        <f t="shared" si="6"/>
        <v>0</v>
      </c>
      <c r="J99" s="40"/>
      <c r="K99" s="80">
        <f t="shared" si="3"/>
        <v>0</v>
      </c>
      <c r="M99" s="97">
        <f t="shared" si="8"/>
        <v>750.9998743763451</v>
      </c>
      <c r="N99" s="80">
        <f t="shared" si="7"/>
        <v>85613.98567890335</v>
      </c>
    </row>
    <row r="100" spans="1:14" ht="24" customHeight="1">
      <c r="A100" s="114"/>
      <c r="B100" s="193" t="s">
        <v>75</v>
      </c>
      <c r="C100" s="194"/>
      <c r="D100" s="194"/>
      <c r="E100" s="194"/>
      <c r="F100" s="102">
        <v>132</v>
      </c>
      <c r="G100" s="42">
        <f t="shared" si="1"/>
        <v>99032.85143425988</v>
      </c>
      <c r="H100" s="123"/>
      <c r="I100" s="80">
        <f t="shared" si="6"/>
        <v>0</v>
      </c>
      <c r="J100" s="40"/>
      <c r="K100" s="80">
        <f t="shared" si="3"/>
        <v>0</v>
      </c>
      <c r="M100" s="97">
        <f t="shared" si="8"/>
        <v>750.2488745019688</v>
      </c>
      <c r="N100" s="80">
        <f t="shared" si="7"/>
        <v>99032.85143425988</v>
      </c>
    </row>
    <row r="101" spans="1:14" ht="24" customHeight="1">
      <c r="A101" s="114"/>
      <c r="B101" s="193" t="s">
        <v>76</v>
      </c>
      <c r="C101" s="194"/>
      <c r="D101" s="194"/>
      <c r="E101" s="194"/>
      <c r="F101" s="102">
        <v>150</v>
      </c>
      <c r="G101" s="42">
        <f t="shared" si="1"/>
        <v>112424.79384412002</v>
      </c>
      <c r="H101" s="123"/>
      <c r="I101" s="80">
        <f t="shared" si="6"/>
        <v>0</v>
      </c>
      <c r="J101" s="40"/>
      <c r="K101" s="80">
        <f t="shared" si="3"/>
        <v>0</v>
      </c>
      <c r="M101" s="97">
        <f t="shared" si="8"/>
        <v>749.4986256274668</v>
      </c>
      <c r="N101" s="80">
        <f t="shared" si="7"/>
        <v>112424.79384412002</v>
      </c>
    </row>
    <row r="102" spans="1:14" ht="24" customHeight="1">
      <c r="A102" s="114"/>
      <c r="B102" s="193" t="s">
        <v>77</v>
      </c>
      <c r="C102" s="194"/>
      <c r="D102" s="194"/>
      <c r="E102" s="194"/>
      <c r="F102" s="102">
        <v>168</v>
      </c>
      <c r="G102" s="42">
        <f t="shared" si="1"/>
        <v>125789.85333630901</v>
      </c>
      <c r="H102" s="123"/>
      <c r="I102" s="80">
        <f t="shared" si="6"/>
        <v>0</v>
      </c>
      <c r="J102" s="40"/>
      <c r="K102" s="80">
        <f t="shared" si="3"/>
        <v>0</v>
      </c>
      <c r="M102" s="97">
        <f t="shared" si="8"/>
        <v>748.7491270018394</v>
      </c>
      <c r="N102" s="80">
        <f t="shared" si="7"/>
        <v>125789.85333630901</v>
      </c>
    </row>
    <row r="103" spans="1:14" ht="24" customHeight="1">
      <c r="A103" s="114"/>
      <c r="B103" s="193" t="s">
        <v>78</v>
      </c>
      <c r="C103" s="194"/>
      <c r="D103" s="194"/>
      <c r="E103" s="194"/>
      <c r="F103" s="102">
        <v>186</v>
      </c>
      <c r="G103" s="42">
        <f t="shared" si="1"/>
        <v>139128.07028471978</v>
      </c>
      <c r="H103" s="123"/>
      <c r="I103" s="80">
        <f t="shared" si="6"/>
        <v>0</v>
      </c>
      <c r="J103" s="40"/>
      <c r="K103" s="80">
        <f t="shared" si="3"/>
        <v>0</v>
      </c>
      <c r="M103" s="97">
        <f t="shared" si="8"/>
        <v>748.0003778748376</v>
      </c>
      <c r="N103" s="80">
        <f t="shared" si="7"/>
        <v>139128.07028471978</v>
      </c>
    </row>
    <row r="104" spans="1:14" ht="24" customHeight="1">
      <c r="A104" s="114"/>
      <c r="B104" s="193" t="s">
        <v>79</v>
      </c>
      <c r="C104" s="194"/>
      <c r="D104" s="194"/>
      <c r="E104" s="194"/>
      <c r="F104" s="102">
        <v>204</v>
      </c>
      <c r="G104" s="42">
        <f t="shared" si="1"/>
        <v>152439.48500938038</v>
      </c>
      <c r="H104" s="123"/>
      <c r="I104" s="80">
        <f t="shared" si="6"/>
        <v>0</v>
      </c>
      <c r="J104" s="40"/>
      <c r="K104" s="80">
        <f t="shared" si="3"/>
        <v>0</v>
      </c>
      <c r="M104" s="97">
        <f t="shared" si="8"/>
        <v>747.2523774969627</v>
      </c>
      <c r="N104" s="80">
        <f t="shared" si="7"/>
        <v>152439.48500938038</v>
      </c>
    </row>
    <row r="105" spans="1:14" ht="24" customHeight="1" thickBot="1">
      <c r="A105" s="115"/>
      <c r="B105" s="152" t="s">
        <v>80</v>
      </c>
      <c r="C105" s="153"/>
      <c r="D105" s="153"/>
      <c r="E105" s="153"/>
      <c r="F105" s="103">
        <v>220</v>
      </c>
      <c r="G105" s="75">
        <f t="shared" si="1"/>
        <v>164231.12752628248</v>
      </c>
      <c r="H105" s="244"/>
      <c r="I105" s="81">
        <f t="shared" si="6"/>
        <v>0</v>
      </c>
      <c r="J105" s="40"/>
      <c r="K105" s="81">
        <f t="shared" si="3"/>
        <v>0</v>
      </c>
      <c r="M105" s="97">
        <f t="shared" si="8"/>
        <v>746.5051251194658</v>
      </c>
      <c r="N105" s="80">
        <f t="shared" si="7"/>
        <v>164231.12752628248</v>
      </c>
    </row>
    <row r="106" spans="1:11" ht="14.25" customHeight="1" thickBot="1">
      <c r="A106" s="66"/>
      <c r="B106" s="67"/>
      <c r="C106" s="68"/>
      <c r="D106" s="68"/>
      <c r="E106" s="68"/>
      <c r="F106" s="46"/>
      <c r="G106" s="47"/>
      <c r="H106" s="48"/>
      <c r="I106" s="50"/>
      <c r="J106" s="40"/>
      <c r="K106" s="50"/>
    </row>
    <row r="107" spans="2:7" ht="17.25" thickBot="1" thickTop="1">
      <c r="B107" s="178" t="s">
        <v>83</v>
      </c>
      <c r="C107" s="179"/>
      <c r="D107" s="179"/>
      <c r="E107" s="180"/>
      <c r="F107" s="63"/>
      <c r="G107" s="63"/>
    </row>
    <row r="108" spans="1:14" ht="25.5" customHeight="1">
      <c r="A108" s="66"/>
      <c r="B108" s="183" t="s">
        <v>85</v>
      </c>
      <c r="C108" s="184"/>
      <c r="D108" s="184"/>
      <c r="E108" s="184"/>
      <c r="F108" s="101">
        <v>1</v>
      </c>
      <c r="G108" s="71">
        <f>198*160</f>
        <v>31680</v>
      </c>
      <c r="H108" s="122"/>
      <c r="I108" s="82">
        <f>+H108*G108*F108</f>
        <v>0</v>
      </c>
      <c r="J108" s="118"/>
      <c r="K108" s="82">
        <f>+I108*$K$7</f>
        <v>0</v>
      </c>
      <c r="M108" s="97"/>
      <c r="N108" s="98"/>
    </row>
    <row r="109" spans="1:14" ht="24" customHeight="1">
      <c r="A109" s="66"/>
      <c r="B109" s="193" t="s">
        <v>87</v>
      </c>
      <c r="C109" s="194"/>
      <c r="D109" s="194"/>
      <c r="E109" s="194"/>
      <c r="F109" s="102">
        <v>2</v>
      </c>
      <c r="G109" s="42">
        <f>198*160</f>
        <v>31680</v>
      </c>
      <c r="H109" s="123"/>
      <c r="I109" s="80">
        <f>+H109*G109*F109</f>
        <v>0</v>
      </c>
      <c r="J109" s="40"/>
      <c r="K109" s="80">
        <f>+I109*$K$7</f>
        <v>0</v>
      </c>
      <c r="M109" s="97"/>
      <c r="N109" s="80"/>
    </row>
    <row r="110" spans="1:14" ht="26.25" customHeight="1">
      <c r="A110" s="66"/>
      <c r="B110" s="193" t="s">
        <v>86</v>
      </c>
      <c r="C110" s="194"/>
      <c r="D110" s="194"/>
      <c r="E110" s="194"/>
      <c r="F110" s="102">
        <v>1</v>
      </c>
      <c r="G110" s="42">
        <f>198*160</f>
        <v>31680</v>
      </c>
      <c r="H110" s="105"/>
      <c r="I110" s="80">
        <f>+H110*G110*F110</f>
        <v>0</v>
      </c>
      <c r="J110" s="40"/>
      <c r="K110" s="80">
        <f>+I110*$K$7</f>
        <v>0</v>
      </c>
      <c r="M110" s="97"/>
      <c r="N110" s="80"/>
    </row>
    <row r="111" spans="1:11" ht="15.75" customHeight="1" thickBot="1">
      <c r="A111" s="38"/>
      <c r="B111" s="181" t="s">
        <v>92</v>
      </c>
      <c r="C111" s="182"/>
      <c r="D111" s="182"/>
      <c r="E111" s="182"/>
      <c r="F111" s="74"/>
      <c r="G111" s="75"/>
      <c r="H111" s="247"/>
      <c r="I111" s="81"/>
      <c r="J111" s="119"/>
      <c r="K111" s="81"/>
    </row>
    <row r="112" spans="6:11" ht="19.5" thickBot="1">
      <c r="F112" s="206" t="s">
        <v>95</v>
      </c>
      <c r="G112" s="207"/>
      <c r="H112" s="208"/>
      <c r="I112" s="116">
        <f>+SUM(I62:I111)</f>
        <v>0</v>
      </c>
      <c r="K112" s="117">
        <f>+SUM(K62:K111)</f>
        <v>0</v>
      </c>
    </row>
    <row r="113" spans="7:8" ht="15.75" thickBot="1">
      <c r="G113" s="53"/>
      <c r="H113" s="53"/>
    </row>
    <row r="114" spans="6:11" ht="20.25" thickBot="1" thickTop="1">
      <c r="F114" s="175" t="s">
        <v>97</v>
      </c>
      <c r="G114" s="176"/>
      <c r="H114" s="177"/>
      <c r="I114" s="95">
        <f>+I58+I112</f>
        <v>0</v>
      </c>
      <c r="K114" s="65">
        <f>+K58+K112</f>
        <v>0</v>
      </c>
    </row>
  </sheetData>
  <sheetProtection formatCells="0" selectLockedCells="1"/>
  <mergeCells count="99">
    <mergeCell ref="B1:F2"/>
    <mergeCell ref="I1:I2"/>
    <mergeCell ref="F114:H114"/>
    <mergeCell ref="B107:E107"/>
    <mergeCell ref="B108:E108"/>
    <mergeCell ref="B109:E109"/>
    <mergeCell ref="B110:E110"/>
    <mergeCell ref="B111:E111"/>
    <mergeCell ref="F112:H112"/>
    <mergeCell ref="B104:E104"/>
    <mergeCell ref="B105:E105"/>
    <mergeCell ref="B75:E75"/>
    <mergeCell ref="B76:E76"/>
    <mergeCell ref="B77:E77"/>
    <mergeCell ref="B91:E91"/>
    <mergeCell ref="B92:E92"/>
    <mergeCell ref="B93:E93"/>
    <mergeCell ref="B98:E98"/>
    <mergeCell ref="B99:E99"/>
    <mergeCell ref="B100:E100"/>
    <mergeCell ref="B101:E101"/>
    <mergeCell ref="B102:E102"/>
    <mergeCell ref="B103:E103"/>
    <mergeCell ref="B89:E89"/>
    <mergeCell ref="B90:E90"/>
    <mergeCell ref="B94:E94"/>
    <mergeCell ref="B95:E95"/>
    <mergeCell ref="B96:E96"/>
    <mergeCell ref="B97:E97"/>
    <mergeCell ref="B83:E83"/>
    <mergeCell ref="B84:E84"/>
    <mergeCell ref="B85:E85"/>
    <mergeCell ref="B86:E86"/>
    <mergeCell ref="B87:E87"/>
    <mergeCell ref="B88:E88"/>
    <mergeCell ref="B74:E74"/>
    <mergeCell ref="B78:E78"/>
    <mergeCell ref="B79:E79"/>
    <mergeCell ref="B80:E80"/>
    <mergeCell ref="B81:E81"/>
    <mergeCell ref="B82:E82"/>
    <mergeCell ref="B68:E68"/>
    <mergeCell ref="B69:E69"/>
    <mergeCell ref="B70:E70"/>
    <mergeCell ref="B71:E71"/>
    <mergeCell ref="B72:E72"/>
    <mergeCell ref="B73:E73"/>
    <mergeCell ref="B60:E60"/>
    <mergeCell ref="B61:E61"/>
    <mergeCell ref="B65:E65"/>
    <mergeCell ref="B62:E62"/>
    <mergeCell ref="B63:E63"/>
    <mergeCell ref="B64:E64"/>
    <mergeCell ref="B66:E66"/>
    <mergeCell ref="B67:E67"/>
    <mergeCell ref="B29:E29"/>
    <mergeCell ref="B8:E8"/>
    <mergeCell ref="B9:E9"/>
    <mergeCell ref="B10:E10"/>
    <mergeCell ref="B50:E50"/>
    <mergeCell ref="B51:E51"/>
    <mergeCell ref="B35:E35"/>
    <mergeCell ref="B36:E36"/>
    <mergeCell ref="B24:E24"/>
    <mergeCell ref="B25:E25"/>
    <mergeCell ref="B26:E26"/>
    <mergeCell ref="B27:E27"/>
    <mergeCell ref="B21:E21"/>
    <mergeCell ref="B13:E13"/>
    <mergeCell ref="B14:E14"/>
    <mergeCell ref="B15:E15"/>
    <mergeCell ref="G1:H2"/>
    <mergeCell ref="B44:E44"/>
    <mergeCell ref="B45:E45"/>
    <mergeCell ref="B46:E46"/>
    <mergeCell ref="B47:E47"/>
    <mergeCell ref="B57:E57"/>
    <mergeCell ref="B52:E52"/>
    <mergeCell ref="B53:E53"/>
    <mergeCell ref="B54:E54"/>
    <mergeCell ref="B56:E56"/>
    <mergeCell ref="B30:E30"/>
    <mergeCell ref="B31:E31"/>
    <mergeCell ref="B32:E32"/>
    <mergeCell ref="B34:E34"/>
    <mergeCell ref="B42:E42"/>
    <mergeCell ref="B40:E40"/>
    <mergeCell ref="B37:E37"/>
    <mergeCell ref="B39:E39"/>
    <mergeCell ref="B4:E4"/>
    <mergeCell ref="F58:H58"/>
    <mergeCell ref="B7:E7"/>
    <mergeCell ref="B12:E12"/>
    <mergeCell ref="B23:E23"/>
    <mergeCell ref="B48:E48"/>
    <mergeCell ref="B19:E19"/>
    <mergeCell ref="B20:E20"/>
    <mergeCell ref="B16:E16"/>
    <mergeCell ref="B41:E41"/>
  </mergeCells>
  <printOptions/>
  <pageMargins left="0.5905511811023623" right="0.3937007874015748" top="0.3937007874015748" bottom="0.3937007874015748" header="0.3937007874015748" footer="0.3937007874015748"/>
  <pageSetup horizontalDpi="600" verticalDpi="600" orientation="portrait" paperSize="9" scale="70" r:id="rId1"/>
  <ignoredErrors>
    <ignoredError sqref="F62:F65" unlockedFormula="1"/>
  </ignoredErrors>
</worksheet>
</file>

<file path=xl/worksheets/sheet3.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IV16384"/>
    </sheetView>
  </sheetViews>
  <sheetFormatPr defaultColWidth="11.421875" defaultRowHeight="15"/>
  <cols>
    <col min="1" max="1" width="15.57421875" style="2" customWidth="1"/>
    <col min="2" max="2" width="22.00390625" style="2" customWidth="1"/>
    <col min="3" max="3" width="23.8515625" style="2" customWidth="1"/>
    <col min="4" max="4" width="16.28125" style="2" customWidth="1"/>
    <col min="5" max="5" width="14.7109375" style="21" customWidth="1"/>
    <col min="6" max="6" width="4.7109375" style="21" customWidth="1"/>
    <col min="7" max="7" width="23.00390625" style="30" customWidth="1"/>
    <col min="8" max="8" width="9.421875" style="2" customWidth="1"/>
    <col min="9" max="9" width="16.421875" style="10" customWidth="1"/>
    <col min="10" max="16384" width="11.421875" style="2" customWidth="1"/>
  </cols>
  <sheetData>
    <row r="1" spans="1:9" ht="71.25" customHeight="1" thickBot="1">
      <c r="A1" s="28" t="s">
        <v>17</v>
      </c>
      <c r="F1" s="225"/>
      <c r="G1" s="225"/>
      <c r="H1" s="225"/>
      <c r="I1" s="225"/>
    </row>
    <row r="2" spans="1:9" ht="46.5" customHeight="1" thickBot="1">
      <c r="A2" s="226" t="s">
        <v>22</v>
      </c>
      <c r="B2" s="226"/>
      <c r="D2" s="27" t="s">
        <v>10</v>
      </c>
      <c r="E2" s="228"/>
      <c r="F2" s="229"/>
      <c r="G2" s="230"/>
      <c r="H2" s="231" t="s">
        <v>23</v>
      </c>
      <c r="I2" s="232"/>
    </row>
    <row r="3" spans="1:9" ht="32.25" customHeight="1" thickTop="1">
      <c r="A3" s="226"/>
      <c r="B3" s="226"/>
      <c r="C3" s="220" t="s">
        <v>4</v>
      </c>
      <c r="D3" s="26">
        <f>100%-(D5+D7+D9+D11+D13)</f>
        <v>0.58</v>
      </c>
      <c r="E3" s="22" t="s">
        <v>5</v>
      </c>
      <c r="F3" s="24">
        <v>0.6</v>
      </c>
      <c r="G3" s="31" t="e">
        <f>D4*F3</f>
        <v>#REF!</v>
      </c>
      <c r="H3" s="233"/>
      <c r="I3" s="234"/>
    </row>
    <row r="4" spans="1:9" ht="32.25" customHeight="1" thickBot="1">
      <c r="A4" s="226"/>
      <c r="B4" s="226"/>
      <c r="C4" s="221"/>
      <c r="D4" s="33" t="e">
        <f>B9*D3</f>
        <v>#REF!</v>
      </c>
      <c r="E4" s="23" t="s">
        <v>6</v>
      </c>
      <c r="F4" s="25">
        <v>0.4</v>
      </c>
      <c r="G4" s="34" t="e">
        <f>D4*F4</f>
        <v>#REF!</v>
      </c>
      <c r="H4" s="5" t="s">
        <v>7</v>
      </c>
      <c r="I4" s="32" t="e">
        <f>G4+(G4*25%)</f>
        <v>#REF!</v>
      </c>
    </row>
    <row r="5" spans="1:9" ht="32.25" customHeight="1" thickTop="1">
      <c r="A5" s="226"/>
      <c r="B5" s="226"/>
      <c r="C5" s="220" t="s">
        <v>8</v>
      </c>
      <c r="D5" s="4">
        <v>0.2</v>
      </c>
      <c r="E5" s="22" t="s">
        <v>5</v>
      </c>
      <c r="F5" s="24">
        <v>0.6</v>
      </c>
      <c r="G5" s="31" t="e">
        <f>D6*F5</f>
        <v>#REF!</v>
      </c>
      <c r="H5" s="223"/>
      <c r="I5" s="224"/>
    </row>
    <row r="6" spans="1:9" ht="32.25" customHeight="1" thickBot="1">
      <c r="A6" s="226"/>
      <c r="B6" s="226"/>
      <c r="C6" s="221"/>
      <c r="D6" s="33" t="e">
        <f>$B$9*D5</f>
        <v>#REF!</v>
      </c>
      <c r="E6" s="23" t="s">
        <v>6</v>
      </c>
      <c r="F6" s="25">
        <v>0.4</v>
      </c>
      <c r="G6" s="34" t="e">
        <f>D6*F6</f>
        <v>#REF!</v>
      </c>
      <c r="H6" s="5" t="s">
        <v>7</v>
      </c>
      <c r="I6" s="32" t="e">
        <f>G6+(G6*25%)</f>
        <v>#REF!</v>
      </c>
    </row>
    <row r="7" spans="1:9" ht="32.25" customHeight="1" thickBot="1" thickTop="1">
      <c r="A7" s="227"/>
      <c r="B7" s="227"/>
      <c r="C7" s="220" t="s">
        <v>9</v>
      </c>
      <c r="D7" s="4">
        <v>0.07</v>
      </c>
      <c r="E7" s="22" t="s">
        <v>5</v>
      </c>
      <c r="F7" s="24">
        <v>0.6</v>
      </c>
      <c r="G7" s="31" t="e">
        <f>D8*F7</f>
        <v>#REF!</v>
      </c>
      <c r="H7" s="223"/>
      <c r="I7" s="224"/>
    </row>
    <row r="8" spans="1:9" ht="32.25" customHeight="1" thickBot="1" thickTop="1">
      <c r="A8" s="6" t="s">
        <v>0</v>
      </c>
      <c r="B8" s="7">
        <v>1</v>
      </c>
      <c r="C8" s="221"/>
      <c r="D8" s="33" t="e">
        <f>$B$9*D7</f>
        <v>#REF!</v>
      </c>
      <c r="E8" s="23" t="s">
        <v>6</v>
      </c>
      <c r="F8" s="25">
        <v>0.4</v>
      </c>
      <c r="G8" s="34" t="e">
        <f>D8*F8</f>
        <v>#REF!</v>
      </c>
      <c r="H8" s="5" t="s">
        <v>7</v>
      </c>
      <c r="I8" s="32" t="e">
        <f>G8+(G8*25%)</f>
        <v>#REF!</v>
      </c>
    </row>
    <row r="9" spans="1:9" ht="32.25" customHeight="1" thickBot="1" thickTop="1">
      <c r="A9" s="8" t="s">
        <v>10</v>
      </c>
      <c r="B9" s="29" t="e">
        <f>#REF!</f>
        <v>#REF!</v>
      </c>
      <c r="C9" s="220" t="s">
        <v>11</v>
      </c>
      <c r="D9" s="4">
        <v>0.05</v>
      </c>
      <c r="E9" s="22" t="s">
        <v>5</v>
      </c>
      <c r="F9" s="24">
        <v>0.6</v>
      </c>
      <c r="G9" s="31" t="e">
        <f>D10*F9</f>
        <v>#REF!</v>
      </c>
      <c r="H9" s="223"/>
      <c r="I9" s="224"/>
    </row>
    <row r="10" spans="1:11" ht="32.25" customHeight="1" thickBot="1" thickTop="1">
      <c r="A10" s="3"/>
      <c r="B10" s="3"/>
      <c r="C10" s="221"/>
      <c r="D10" s="33" t="e">
        <f>$B$9*D9</f>
        <v>#REF!</v>
      </c>
      <c r="E10" s="23" t="s">
        <v>6</v>
      </c>
      <c r="F10" s="25">
        <v>0.4</v>
      </c>
      <c r="G10" s="34" t="e">
        <f>D10*F10</f>
        <v>#REF!</v>
      </c>
      <c r="H10" s="5" t="s">
        <v>7</v>
      </c>
      <c r="I10" s="32" t="e">
        <f>G10+(G10*25%)</f>
        <v>#REF!</v>
      </c>
      <c r="K10" s="10"/>
    </row>
    <row r="11" spans="1:9" ht="32.25" customHeight="1" thickTop="1">
      <c r="A11" s="3"/>
      <c r="B11" s="3"/>
      <c r="C11" s="220" t="s">
        <v>12</v>
      </c>
      <c r="D11" s="4">
        <v>0.07</v>
      </c>
      <c r="E11" s="22" t="s">
        <v>5</v>
      </c>
      <c r="F11" s="24">
        <v>0.6</v>
      </c>
      <c r="G11" s="31" t="e">
        <f>D12*F11</f>
        <v>#REF!</v>
      </c>
      <c r="H11" s="223"/>
      <c r="I11" s="224"/>
    </row>
    <row r="12" spans="1:9" ht="32.25" customHeight="1" thickBot="1">
      <c r="A12" s="3"/>
      <c r="B12" s="9"/>
      <c r="C12" s="221"/>
      <c r="D12" s="33" t="e">
        <f>$B$9*D11</f>
        <v>#REF!</v>
      </c>
      <c r="E12" s="23" t="s">
        <v>6</v>
      </c>
      <c r="F12" s="25">
        <v>0.4</v>
      </c>
      <c r="G12" s="34" t="e">
        <f>D12*F12</f>
        <v>#REF!</v>
      </c>
      <c r="H12" s="5" t="s">
        <v>7</v>
      </c>
      <c r="I12" s="32" t="e">
        <f>G12+(G12*25%)</f>
        <v>#REF!</v>
      </c>
    </row>
    <row r="13" spans="1:9" ht="32.25" customHeight="1" thickTop="1">
      <c r="A13" s="3"/>
      <c r="B13" s="3"/>
      <c r="C13" s="220" t="s">
        <v>13</v>
      </c>
      <c r="D13" s="4">
        <v>0.03</v>
      </c>
      <c r="E13" s="22" t="s">
        <v>5</v>
      </c>
      <c r="F13" s="24">
        <v>0.6</v>
      </c>
      <c r="G13" s="31" t="e">
        <f>D14*F13</f>
        <v>#REF!</v>
      </c>
      <c r="H13" s="223"/>
      <c r="I13" s="224"/>
    </row>
    <row r="14" spans="1:9" ht="32.25" customHeight="1" thickBot="1">
      <c r="A14" s="3"/>
      <c r="B14" s="3"/>
      <c r="C14" s="221"/>
      <c r="D14" s="33" t="e">
        <f>$B$9*D13</f>
        <v>#REF!</v>
      </c>
      <c r="E14" s="23" t="s">
        <v>6</v>
      </c>
      <c r="F14" s="25">
        <v>0.4</v>
      </c>
      <c r="G14" s="34" t="e">
        <f>D14*F14</f>
        <v>#REF!</v>
      </c>
      <c r="H14" s="5" t="s">
        <v>7</v>
      </c>
      <c r="I14" s="32" t="e">
        <f>G14+(G14*25%)</f>
        <v>#REF!</v>
      </c>
    </row>
    <row r="15" ht="62.25" customHeight="1" hidden="1">
      <c r="A15" s="1" t="s">
        <v>18</v>
      </c>
    </row>
    <row r="16" spans="1:9" ht="32.25" customHeight="1" hidden="1">
      <c r="A16" s="3"/>
      <c r="B16" s="3"/>
      <c r="C16" s="220" t="s">
        <v>4</v>
      </c>
      <c r="D16" s="11">
        <f>100%-(D18+D20+D22+D24+D26)</f>
        <v>0.57</v>
      </c>
      <c r="I16" s="2"/>
    </row>
    <row r="17" spans="1:9" ht="32.25" customHeight="1" hidden="1">
      <c r="A17" s="3"/>
      <c r="B17" s="3"/>
      <c r="C17" s="221"/>
      <c r="D17" s="12" t="e">
        <f>(B22+B23+B24)*D16</f>
        <v>#REF!</v>
      </c>
      <c r="I17" s="2"/>
    </row>
    <row r="18" spans="1:9" ht="32.25" customHeight="1" hidden="1">
      <c r="A18" s="3"/>
      <c r="B18" s="3"/>
      <c r="C18" s="220" t="s">
        <v>8</v>
      </c>
      <c r="D18" s="11">
        <v>0.2</v>
      </c>
      <c r="I18" s="2"/>
    </row>
    <row r="19" spans="1:9" ht="32.25" customHeight="1" hidden="1">
      <c r="A19" s="3"/>
      <c r="B19" s="3"/>
      <c r="C19" s="221"/>
      <c r="D19" s="12" t="e">
        <f>$B$9*D18</f>
        <v>#REF!</v>
      </c>
      <c r="I19" s="2"/>
    </row>
    <row r="20" spans="1:9" ht="32.25" customHeight="1" hidden="1">
      <c r="A20" s="13"/>
      <c r="B20" s="14"/>
      <c r="C20" s="220" t="s">
        <v>9</v>
      </c>
      <c r="D20" s="11">
        <v>0.07</v>
      </c>
      <c r="I20" s="2"/>
    </row>
    <row r="21" spans="1:9" ht="32.25" customHeight="1" hidden="1">
      <c r="A21" s="15" t="s">
        <v>0</v>
      </c>
      <c r="B21" s="16">
        <v>1</v>
      </c>
      <c r="C21" s="222"/>
      <c r="D21" s="12" t="e">
        <f>$B$9*D20</f>
        <v>#REF!</v>
      </c>
      <c r="I21" s="2"/>
    </row>
    <row r="22" spans="1:9" ht="32.25" customHeight="1" hidden="1">
      <c r="A22" s="17" t="s">
        <v>14</v>
      </c>
      <c r="B22" s="18" t="e">
        <f>#REF!</f>
        <v>#REF!</v>
      </c>
      <c r="C22" s="220" t="s">
        <v>11</v>
      </c>
      <c r="D22" s="11">
        <v>0.05</v>
      </c>
      <c r="I22" s="2"/>
    </row>
    <row r="23" spans="1:9" ht="32.25" customHeight="1" hidden="1">
      <c r="A23" s="19" t="s">
        <v>15</v>
      </c>
      <c r="B23" s="20" t="e">
        <f>#REF!</f>
        <v>#REF!</v>
      </c>
      <c r="C23" s="221"/>
      <c r="D23" s="12" t="e">
        <f>$B$9*D22</f>
        <v>#REF!</v>
      </c>
      <c r="I23" s="2"/>
    </row>
    <row r="24" spans="1:9" ht="32.25" customHeight="1" hidden="1">
      <c r="A24" s="19" t="s">
        <v>16</v>
      </c>
      <c r="B24" s="20" t="e">
        <f>#REF!</f>
        <v>#REF!</v>
      </c>
      <c r="C24" s="220" t="s">
        <v>12</v>
      </c>
      <c r="D24" s="11">
        <v>0.08</v>
      </c>
      <c r="I24" s="2"/>
    </row>
    <row r="25" spans="1:9" ht="32.25" customHeight="1" hidden="1">
      <c r="A25" s="3"/>
      <c r="B25" s="9"/>
      <c r="C25" s="221"/>
      <c r="D25" s="12" t="e">
        <f>$B$9*D24</f>
        <v>#REF!</v>
      </c>
      <c r="I25" s="2"/>
    </row>
    <row r="26" spans="1:9" ht="32.25" customHeight="1" hidden="1">
      <c r="A26" s="3"/>
      <c r="B26" s="3"/>
      <c r="C26" s="220" t="s">
        <v>13</v>
      </c>
      <c r="D26" s="11">
        <v>0.03</v>
      </c>
      <c r="I26" s="2"/>
    </row>
    <row r="27" spans="1:9" ht="32.25" customHeight="1" hidden="1">
      <c r="A27" s="3"/>
      <c r="B27" s="3"/>
      <c r="C27" s="221"/>
      <c r="D27" s="12" t="e">
        <f>$B$9*D26</f>
        <v>#REF!</v>
      </c>
      <c r="I27" s="2"/>
    </row>
    <row r="28" ht="20.25" thickBot="1" thickTop="1"/>
    <row r="29" spans="3:9" ht="46.5" customHeight="1" thickBot="1">
      <c r="C29" s="209" t="s">
        <v>19</v>
      </c>
      <c r="D29" s="210"/>
      <c r="E29" s="211">
        <v>0</v>
      </c>
      <c r="F29" s="212"/>
      <c r="G29" s="212"/>
      <c r="H29" s="212"/>
      <c r="I29" s="213"/>
    </row>
    <row r="30" ht="19.5" thickBot="1"/>
    <row r="31" spans="5:9" ht="30.75" customHeight="1">
      <c r="E31" s="214" t="s">
        <v>21</v>
      </c>
      <c r="F31" s="215"/>
      <c r="G31" s="215"/>
      <c r="H31" s="215"/>
      <c r="I31" s="216"/>
    </row>
    <row r="32" spans="5:9" ht="38.25" customHeight="1" thickBot="1">
      <c r="E32" s="217" t="s">
        <v>20</v>
      </c>
      <c r="F32" s="218"/>
      <c r="G32" s="218"/>
      <c r="H32" s="218"/>
      <c r="I32" s="219"/>
    </row>
  </sheetData>
  <sheetProtection/>
  <mergeCells count="26">
    <mergeCell ref="F1:I1"/>
    <mergeCell ref="A2:B7"/>
    <mergeCell ref="E2:G2"/>
    <mergeCell ref="H2:I2"/>
    <mergeCell ref="C3:C4"/>
    <mergeCell ref="H3:I3"/>
    <mergeCell ref="C5:C6"/>
    <mergeCell ref="H5:I5"/>
    <mergeCell ref="C7:C8"/>
    <mergeCell ref="H7:I7"/>
    <mergeCell ref="C9:C10"/>
    <mergeCell ref="H9:I9"/>
    <mergeCell ref="C11:C12"/>
    <mergeCell ref="H11:I11"/>
    <mergeCell ref="C13:C14"/>
    <mergeCell ref="H13:I13"/>
    <mergeCell ref="C29:D29"/>
    <mergeCell ref="E29:I29"/>
    <mergeCell ref="E31:I31"/>
    <mergeCell ref="E32:I32"/>
    <mergeCell ref="C16:C17"/>
    <mergeCell ref="C18:C19"/>
    <mergeCell ref="C20:C21"/>
    <mergeCell ref="C22:C23"/>
    <mergeCell ref="C24:C25"/>
    <mergeCell ref="C26:C2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3:G8"/>
  <sheetViews>
    <sheetView zoomScalePageLayoutView="0" workbookViewId="0" topLeftCell="A1">
      <selection activeCell="C13" sqref="C13"/>
    </sheetView>
  </sheetViews>
  <sheetFormatPr defaultColWidth="11.421875" defaultRowHeight="15"/>
  <cols>
    <col min="1" max="1" width="12.421875" style="0" bestFit="1" customWidth="1"/>
    <col min="2" max="2" width="12.28125" style="0" bestFit="1" customWidth="1"/>
    <col min="4" max="4" width="12.28125" style="0" bestFit="1" customWidth="1"/>
    <col min="6" max="6" width="13.57421875" style="0" bestFit="1" customWidth="1"/>
    <col min="7" max="7" width="35.140625" style="0" customWidth="1"/>
  </cols>
  <sheetData>
    <row r="2" ht="15.75" thickBot="1"/>
    <row r="3" spans="1:7" ht="21" thickBot="1">
      <c r="A3" s="235" t="s">
        <v>118</v>
      </c>
      <c r="B3" s="236"/>
      <c r="C3" s="236"/>
      <c r="D3" s="236"/>
      <c r="E3" s="236"/>
      <c r="F3" s="236"/>
      <c r="G3" s="237"/>
    </row>
    <row r="4" spans="1:7" ht="18.75" thickBot="1" thickTop="1">
      <c r="A4" s="238"/>
      <c r="B4" s="239"/>
      <c r="C4" s="239"/>
      <c r="D4" s="240"/>
      <c r="E4" s="124" t="s">
        <v>119</v>
      </c>
      <c r="F4" s="125" t="s">
        <v>0</v>
      </c>
      <c r="G4" s="125" t="s">
        <v>120</v>
      </c>
    </row>
    <row r="5" spans="1:7" ht="15.75" thickTop="1">
      <c r="A5" s="126" t="s">
        <v>121</v>
      </c>
      <c r="B5" s="127"/>
      <c r="C5" s="128"/>
      <c r="D5" s="129">
        <v>3009552</v>
      </c>
      <c r="E5" s="130">
        <v>0.01</v>
      </c>
      <c r="F5" s="131">
        <f>C5*E5</f>
        <v>0</v>
      </c>
      <c r="G5" s="132">
        <f>F5*5%</f>
        <v>0</v>
      </c>
    </row>
    <row r="6" spans="1:7" ht="15">
      <c r="A6" s="133" t="s">
        <v>122</v>
      </c>
      <c r="B6" s="134">
        <v>3009553</v>
      </c>
      <c r="C6" s="135"/>
      <c r="D6" s="136">
        <v>16225950</v>
      </c>
      <c r="E6" s="130">
        <v>0.005</v>
      </c>
      <c r="F6" s="137">
        <f>((C6-B6)*E6+30096)</f>
        <v>15048.235</v>
      </c>
      <c r="G6" s="138">
        <f>F6*5%</f>
        <v>752.4117500000001</v>
      </c>
    </row>
    <row r="7" spans="1:7" ht="15">
      <c r="A7" s="133" t="s">
        <v>122</v>
      </c>
      <c r="B7" s="134">
        <v>16225951</v>
      </c>
      <c r="C7" s="135"/>
      <c r="D7" s="136">
        <v>58339008</v>
      </c>
      <c r="E7" s="130">
        <v>0.0025</v>
      </c>
      <c r="F7" s="137">
        <f>((C7-B7)*E7+96178)</f>
        <v>55613.1225</v>
      </c>
      <c r="G7" s="138">
        <f>F7*5%</f>
        <v>2780.656125</v>
      </c>
    </row>
    <row r="8" spans="1:7" ht="15.75" thickBot="1">
      <c r="A8" s="139" t="s">
        <v>123</v>
      </c>
      <c r="B8" s="140">
        <v>58339009</v>
      </c>
      <c r="C8" s="141"/>
      <c r="D8" s="142"/>
      <c r="E8" s="143">
        <v>0.0013</v>
      </c>
      <c r="F8" s="144">
        <f>((C8-B8)*E8+201461)</f>
        <v>125620.2883</v>
      </c>
      <c r="G8" s="145">
        <f>F8*5%</f>
        <v>6281.014415000001</v>
      </c>
    </row>
  </sheetData>
  <sheetProtection/>
  <mergeCells count="2">
    <mergeCell ref="A3:G3"/>
    <mergeCell ref="A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Aromí</dc:creator>
  <cp:keywords/>
  <dc:description/>
  <cp:lastModifiedBy>Dante Broggi</cp:lastModifiedBy>
  <cp:lastPrinted>2019-02-23T14:37:53Z</cp:lastPrinted>
  <dcterms:created xsi:type="dcterms:W3CDTF">2014-10-16T10:59:54Z</dcterms:created>
  <dcterms:modified xsi:type="dcterms:W3CDTF">2019-05-27T10:42:26Z</dcterms:modified>
  <cp:category/>
  <cp:version/>
  <cp:contentType/>
  <cp:contentStatus/>
</cp:coreProperties>
</file>