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735" firstSheet="1" activeTab="2"/>
  </bookViews>
  <sheets>
    <sheet name="Tutorial" sheetId="1" r:id="rId1"/>
    <sheet name="Cálculo del  Monto de Obra" sheetId="2" r:id="rId2"/>
    <sheet name="Cálculo de Honorarios" sheetId="3" r:id="rId3"/>
    <sheet name="Anexo resumen de Honorarios" sheetId="4" r:id="rId4"/>
    <sheet name="Anexo Desgloce" sheetId="5" r:id="rId5"/>
    <sheet name="Hoja1" sheetId="6" state="hidden" r:id="rId6"/>
  </sheets>
  <definedNames>
    <definedName name="_xlnm.Print_Area" localSheetId="4">'Anexo Desgloce'!$A$1:$J$33</definedName>
  </definedNames>
  <calcPr fullCalcOnLoad="1"/>
</workbook>
</file>

<file path=xl/comments5.xml><?xml version="1.0" encoding="utf-8"?>
<comments xmlns="http://schemas.openxmlformats.org/spreadsheetml/2006/main">
  <authors>
    <author>Ver?nica Moreno</author>
  </authors>
  <commentList>
    <comment ref="D4" authorId="0">
      <text>
        <r>
          <rPr>
            <b/>
            <sz val="15"/>
            <rFont val="Tahoma"/>
            <family val="2"/>
          </rPr>
          <t>su incidencia depende de los demas items</t>
        </r>
        <r>
          <rPr>
            <sz val="9"/>
            <rFont val="Tahoma"/>
            <family val="2"/>
          </rPr>
          <t xml:space="preserve">
</t>
        </r>
      </text>
    </comment>
    <comment ref="D6" authorId="0">
      <text>
        <r>
          <rPr>
            <b/>
            <sz val="12"/>
            <rFont val="Tahoma"/>
            <family val="2"/>
          </rPr>
          <t>su incidencia es entre un 15% y un 30%</t>
        </r>
      </text>
    </comment>
    <comment ref="D8" authorId="0">
      <text>
        <r>
          <rPr>
            <b/>
            <sz val="12"/>
            <rFont val="Tahoma"/>
            <family val="2"/>
          </rPr>
          <t>su incidencia es entre un 5% y un 15%</t>
        </r>
      </text>
    </comment>
    <comment ref="D10" authorId="0">
      <text>
        <r>
          <rPr>
            <b/>
            <sz val="12"/>
            <rFont val="Tahoma"/>
            <family val="2"/>
          </rPr>
          <t>su incidencia es entre un 3% y un 10%</t>
        </r>
      </text>
    </comment>
    <comment ref="D12" authorId="0">
      <text>
        <r>
          <rPr>
            <b/>
            <sz val="12"/>
            <rFont val="Tahoma"/>
            <family val="2"/>
          </rPr>
          <t>su incidencia es entre un 1% y un 7%</t>
        </r>
      </text>
    </comment>
    <comment ref="D14" authorId="0">
      <text>
        <r>
          <rPr>
            <b/>
            <sz val="12"/>
            <rFont val="Tahoma"/>
            <family val="2"/>
          </rPr>
          <t>su incidencia es entre un 1% y un 7%</t>
        </r>
      </text>
    </comment>
  </commentList>
</comments>
</file>

<file path=xl/sharedStrings.xml><?xml version="1.0" encoding="utf-8"?>
<sst xmlns="http://schemas.openxmlformats.org/spreadsheetml/2006/main" count="401" uniqueCount="269">
  <si>
    <t xml:space="preserve">Prefabricadas de madera u otros materiales con terminación buena   </t>
  </si>
  <si>
    <t>Galerías comerciales en un solo nivel</t>
  </si>
  <si>
    <t>Galerías comerciales en varios niveles</t>
  </si>
  <si>
    <t>CATEGORÍA DE DEPARTAMENTO CONSTRUCCIONES - INDICES INDICATIVOS</t>
  </si>
  <si>
    <t>Deposito  con cerramiento de mampostería en varias plantas</t>
  </si>
  <si>
    <t xml:space="preserve">Valor Testigo: </t>
  </si>
  <si>
    <t>Monto de Obra</t>
  </si>
  <si>
    <t>HONORARIOS</t>
  </si>
  <si>
    <t>APORTE 5 %</t>
  </si>
  <si>
    <t>HASTA</t>
  </si>
  <si>
    <t>ENTRE</t>
  </si>
  <si>
    <t>MAYOR QUE</t>
  </si>
  <si>
    <t>Aporte 5%</t>
  </si>
  <si>
    <t>Total:</t>
  </si>
  <si>
    <t>CATEGORIA DE OBRAS POR USOS</t>
  </si>
  <si>
    <t>VALOR</t>
  </si>
  <si>
    <t>M2</t>
  </si>
  <si>
    <t xml:space="preserve">            CONFECCION DE PLANO</t>
  </si>
  <si>
    <t>Art. 57 a-b</t>
  </si>
  <si>
    <t>Art. 57 a</t>
  </si>
  <si>
    <t>Ref.</t>
  </si>
  <si>
    <t>Coef.</t>
  </si>
  <si>
    <t>Hospitales - sanatorios  con internación  (alta complejidad)</t>
  </si>
  <si>
    <t>Hasta</t>
  </si>
  <si>
    <t>Entre</t>
  </si>
  <si>
    <t>Mayor que</t>
  </si>
  <si>
    <t>MONTO DE OBRA TOTAL</t>
  </si>
  <si>
    <t>MONTO DE LA OBRA TOTAL</t>
  </si>
  <si>
    <t>Art. 72º</t>
  </si>
  <si>
    <t>ARQUITECTURA</t>
  </si>
  <si>
    <t>PROYECTO</t>
  </si>
  <si>
    <t xml:space="preserve">DIRECCION </t>
  </si>
  <si>
    <t>+ 25%</t>
  </si>
  <si>
    <t>ESTRUCTURA</t>
  </si>
  <si>
    <t>INSTALACIONES ELECTRICAS</t>
  </si>
  <si>
    <t>PROYECTO Y DIRECCION</t>
  </si>
  <si>
    <t>INSTALACIONES SANITARIAS</t>
  </si>
  <si>
    <t>INSTALACIONES CLOACALES Y DESAGÜE PLUVIAL</t>
  </si>
  <si>
    <t>INSTALACION DE GAS</t>
  </si>
  <si>
    <t>REPRESENTACION TECNICA</t>
  </si>
  <si>
    <t>CONFECCION DE PLANO</t>
  </si>
  <si>
    <t>RELEVAMIENTO</t>
  </si>
  <si>
    <t>DESGLOCE DE  HONORARIOS PARA TAREA PROYECTO Y DIRECCION</t>
  </si>
  <si>
    <t>DESGLOCE DE  HONORARIOS PARA TAREA REPRESENTACION TECNICA - CONFECCION DE PLANO - RELEVAMIENTO</t>
  </si>
  <si>
    <t>SUMATORIA DE TAREAS</t>
  </si>
  <si>
    <r>
      <t xml:space="preserve">escriba = seleccione la </t>
    </r>
    <r>
      <rPr>
        <u val="single"/>
        <sz val="10"/>
        <color indexed="8"/>
        <rFont val="Calibri"/>
        <family val="2"/>
      </rPr>
      <t>casilla</t>
    </r>
    <r>
      <rPr>
        <sz val="10"/>
        <color indexed="8"/>
        <rFont val="Calibri"/>
        <family val="2"/>
      </rPr>
      <t xml:space="preserve"> del honorario según la tarea correspondiente + si hubiere mas de una tarea luego </t>
    </r>
    <r>
      <rPr>
        <b/>
        <sz val="10"/>
        <color indexed="8"/>
        <rFont val="Calibri"/>
        <family val="2"/>
      </rPr>
      <t>Enter</t>
    </r>
  </si>
  <si>
    <t xml:space="preserve">Coloque la formula de Suma para obtener el total de Honorarios según todas las tareas que realice.  </t>
  </si>
  <si>
    <t>Se toma un porcentaje de incidencia para una obra estandar Vivienda Unifamiliar. Cabe aclarar que la incidencia de los items en cada obra son particulares y deben ser determinados por cada Profesional. Por lo cual esta subdivision es meramente esquematica</t>
  </si>
  <si>
    <t xml:space="preserve">Con ADICIONAL de Direccion de Obra por interpretacion del Proyecto de otro profesional </t>
  </si>
  <si>
    <t>Cocheras con cerramientos de mampostería y techo de Hº Aº en un nivel</t>
  </si>
  <si>
    <t>Cocheras con cerramientos de mampostería y techo de Hº Aº en varios niveles</t>
  </si>
  <si>
    <r>
      <t xml:space="preserve">Usado para tareas de proyectista y Director de Obras para OBRAS NUEVAS  - tener en cuenta que el honorario obtenido  es el </t>
    </r>
    <r>
      <rPr>
        <b/>
        <sz val="11"/>
        <color indexed="8"/>
        <rFont val="Calibri"/>
        <family val="2"/>
      </rPr>
      <t>total</t>
    </r>
    <r>
      <rPr>
        <sz val="11"/>
        <color theme="1"/>
        <rFont val="Calibri"/>
        <family val="2"/>
      </rPr>
      <t xml:space="preserve"> si fuera necesario se deberá subdividir   según las diversas tareas q  correspondan a cada profesional.-</t>
    </r>
  </si>
  <si>
    <t>Art. 112º (obra pública)</t>
  </si>
  <si>
    <t>REPRESENTACIÓN TÉCNICA OBRA PRIVADA</t>
  </si>
  <si>
    <t>Relevamiento y Confección de planos</t>
  </si>
  <si>
    <t>Art. 57a</t>
  </si>
  <si>
    <t>Art. 112</t>
  </si>
  <si>
    <t>RESUMEN DE HONORARIOS Y APORTES</t>
  </si>
  <si>
    <t>TAREAS PROFESIONALES</t>
  </si>
  <si>
    <t>ARTICULOS / RESOLUCIONES</t>
  </si>
  <si>
    <t>APORTES</t>
  </si>
  <si>
    <t>Proyecto (60%)</t>
  </si>
  <si>
    <t>Parcial</t>
  </si>
  <si>
    <t>Confección de planos</t>
  </si>
  <si>
    <t>Art. 72</t>
  </si>
  <si>
    <t>Art. 113</t>
  </si>
  <si>
    <t>Representación Técnica "obra pública"</t>
  </si>
  <si>
    <t>Representación Técnica "obra privada"</t>
  </si>
  <si>
    <t>Total honorarios y aportes</t>
  </si>
  <si>
    <r>
      <t xml:space="preserve">Usado para tareas de REPRESENTANTE TÉCNICO solamente en el caso de obras públicas - tener en cuenta que el honorario obtenido  es el </t>
    </r>
    <r>
      <rPr>
        <b/>
        <sz val="11"/>
        <color indexed="8"/>
        <rFont val="Calibri"/>
        <family val="2"/>
      </rPr>
      <t>total</t>
    </r>
    <r>
      <rPr>
        <sz val="11"/>
        <color theme="1"/>
        <rFont val="Calibri"/>
        <family val="2"/>
      </rPr>
      <t>.</t>
    </r>
  </si>
  <si>
    <r>
      <t xml:space="preserve">Usado para tareas de REPRESENTANTE TÉCNICO solamente en el caso de obras privadas- tener en cuenta que el honorario obtenido  es el </t>
    </r>
    <r>
      <rPr>
        <b/>
        <sz val="11"/>
        <color indexed="8"/>
        <rFont val="Calibri"/>
        <family val="2"/>
      </rPr>
      <t>total</t>
    </r>
    <r>
      <rPr>
        <sz val="11"/>
        <color theme="1"/>
        <rFont val="Calibri"/>
        <family val="2"/>
      </rPr>
      <t>.</t>
    </r>
  </si>
  <si>
    <t>Proyecto(60%)</t>
  </si>
  <si>
    <t>Dirección de Obras (40%)</t>
  </si>
  <si>
    <t>Proyecto de Obras nuevas y/o ampliación</t>
  </si>
  <si>
    <t>Proyecto de Obras de "refacción"</t>
  </si>
  <si>
    <t>Art. 76</t>
  </si>
  <si>
    <t>Art. 76º</t>
  </si>
  <si>
    <t xml:space="preserve">   PROYECTO y DIRECCION "obras de refacción"</t>
  </si>
  <si>
    <t xml:space="preserve">   PROYECTO y DIRECCIÓN</t>
  </si>
  <si>
    <t>Art.57 a-b</t>
  </si>
  <si>
    <t>REPRESENTACIÓN TÉCNICA OBRA PÚBLICA</t>
  </si>
  <si>
    <t>Cuadro (b) Resolución Nº:1/16 Industrias; 13/16 CPIAyA</t>
  </si>
  <si>
    <r>
      <t xml:space="preserve">Usado para tareas de Especialistas en Higiene y Seguridad en </t>
    </r>
    <r>
      <rPr>
        <u val="single"/>
        <sz val="11"/>
        <color indexed="8"/>
        <rFont val="Calibri"/>
        <family val="2"/>
      </rPr>
      <t xml:space="preserve">dentro de la Industria de la Construcción  </t>
    </r>
  </si>
  <si>
    <t>PROG. Y SEGUIMIENTO DE H. Y SEGURIDAD (IND. de la CONSTRUCCIÓN)</t>
  </si>
  <si>
    <t xml:space="preserve">Higiene y Seguridad </t>
  </si>
  <si>
    <t>Res. 01/16</t>
  </si>
  <si>
    <t>%</t>
  </si>
  <si>
    <t>Geriatricos - Hogares de ancianos o similares</t>
  </si>
  <si>
    <t>Oficinas y/o comercios  hasta  50m2</t>
  </si>
  <si>
    <t>Oficinas y/o comercios  hasta  150m2</t>
  </si>
  <si>
    <t>Oficinas y/o comercios en varias plantas sin escalera mecánica o ascensor</t>
  </si>
  <si>
    <t>Oficinas y/o comercios en varias plantas con escalera mecánica o ascensor</t>
  </si>
  <si>
    <t>Oficinas y/o comercios  más de  150m2</t>
  </si>
  <si>
    <t>Galpones Depósito con cerramiento de chapa</t>
  </si>
  <si>
    <t>Galpones Depósito con cerramiento de mamposteria</t>
  </si>
  <si>
    <t>Viviendas  de mampostería  o similar hasta 60m2 cubiertos</t>
  </si>
  <si>
    <t>Viviendas de mampostería  o similar hasta 150m2 cubiertos</t>
  </si>
  <si>
    <t>Viviendas de mampostería  o similar hasta 250m2 cubiertos</t>
  </si>
  <si>
    <t>Prefabricadas de madera u otros materiales con terminación económica</t>
  </si>
  <si>
    <t xml:space="preserve">PB + 1 piso </t>
  </si>
  <si>
    <t xml:space="preserve">PB + 3 PISOS  -Sin ascensor - </t>
  </si>
  <si>
    <t xml:space="preserve">PB y más de tres pisos - con  ascensor  - </t>
  </si>
  <si>
    <t xml:space="preserve">                                                                                                                                                                                                                                                                                                                                                                                            </t>
  </si>
  <si>
    <t xml:space="preserve">Shopping </t>
  </si>
  <si>
    <t>Tinglados y cobertizos sin cerramientos</t>
  </si>
  <si>
    <t xml:space="preserve">talleres mecánicos,  de chapa y pintura o similares </t>
  </si>
  <si>
    <t xml:space="preserve">Invernaderos para cria de animales </t>
  </si>
  <si>
    <t>Cubles Sociales</t>
  </si>
  <si>
    <t>Cines - teatros</t>
  </si>
  <si>
    <t xml:space="preserve">Anfiteatros </t>
  </si>
  <si>
    <t>Cafes concert - Pub - Pequeños auditorios</t>
  </si>
  <si>
    <t xml:space="preserve">Escuelas - Colegios - Jardines de infantes   hasta 200 m2 </t>
  </si>
  <si>
    <t xml:space="preserve">Escuelas - Colegios - Jardines de infantes más de 200 m2 </t>
  </si>
  <si>
    <t>Colegios Privados</t>
  </si>
  <si>
    <t xml:space="preserve">Imstitutos de enseñanza </t>
  </si>
  <si>
    <t>Universidades - Facultades</t>
  </si>
  <si>
    <t>consultorios más de 50 m2 sin internación</t>
  </si>
  <si>
    <t>consultorios -hasta 50 m2 sin internación</t>
  </si>
  <si>
    <t>Laboratorios de  análisis clínicos</t>
  </si>
  <si>
    <t>Drogerias</t>
  </si>
  <si>
    <t>Dispensarios -C.A.B- -Salas de primeros auxilios</t>
  </si>
  <si>
    <t xml:space="preserve">Financieras - creditos - Seguros - casas de cambio </t>
  </si>
  <si>
    <t xml:space="preserve">Bancos </t>
  </si>
  <si>
    <t xml:space="preserve">Edificios de Administración Privada </t>
  </si>
  <si>
    <t>Complejos penitenciarios</t>
  </si>
  <si>
    <t xml:space="preserve">Pensionado </t>
  </si>
  <si>
    <t>Hospedajes - Hosterias -moteles</t>
  </si>
  <si>
    <t>Iglesias - Templos - Capillas muy  buenas terminaciones y calidad de materiales</t>
  </si>
  <si>
    <t>Nichos (por unidad)</t>
  </si>
  <si>
    <t>Panteones o Bovedas</t>
  </si>
  <si>
    <t xml:space="preserve">Iglesias - Templos - Capillas   terminaciones y calidad de materiales estandar </t>
  </si>
  <si>
    <t>Parquización de espacios exteriores</t>
  </si>
  <si>
    <t>Natatorios cubiertos  (las piletas de natación se computan por separado)</t>
  </si>
  <si>
    <t>Canchas descubiertas sobre cesped o similar</t>
  </si>
  <si>
    <t>Canchas descubiertas con tratamiento de pisos</t>
  </si>
  <si>
    <t>Tribunas de Hº A  o estructuras especiales</t>
  </si>
  <si>
    <t xml:space="preserve">Tribunas  - escenarios - torres de sonido etc  con estructuras metálicas desmontables </t>
  </si>
  <si>
    <t>2. VIVIENDAS MULTIFAMILIARES</t>
  </si>
  <si>
    <t>1. VIVIENDAS UNIFAMILIARES</t>
  </si>
  <si>
    <t>3. COMERCIO</t>
  </si>
  <si>
    <t xml:space="preserve">Estaciones de Omnibus o ferroviarias </t>
  </si>
  <si>
    <t>Estaciones  de servicio sector playa de expendio cubiertas o semicubiertas</t>
  </si>
  <si>
    <t>Superficie libre tratada para diseño urbano descubierto</t>
  </si>
  <si>
    <t xml:space="preserve">Superficie libre tratada para paisajismo </t>
  </si>
  <si>
    <t>Pavimentos  o  solados en playas de estacionamiento - playas de maniobras etc</t>
  </si>
  <si>
    <t xml:space="preserve">Superficie libre tratada para Piscinas o espejos  de agua </t>
  </si>
  <si>
    <t>Cambios de fachadas - Refacciones pequeñas</t>
  </si>
  <si>
    <t>Demoliciones simples de mamposterias y cubiertas metálicas</t>
  </si>
  <si>
    <t>Demoliciones de estructuras de Hº Aº o de estructuras metálicas</t>
  </si>
  <si>
    <t>Casinos</t>
  </si>
  <si>
    <t>5. CULTURA- ESPECTACULO -ESPARCIMIENTO</t>
  </si>
  <si>
    <t>6. EDUCACIÓN</t>
  </si>
  <si>
    <t>7. SALUD</t>
  </si>
  <si>
    <t xml:space="preserve"> 8. ENTIDADES -BANCOS -ADMINISTRACIÓN</t>
  </si>
  <si>
    <t>9. HOTELERIA</t>
  </si>
  <si>
    <t>10. GASTRONOMÍA</t>
  </si>
  <si>
    <t xml:space="preserve">EDIFICIO CON SERVICIOS COMPLEMENTARIOS  </t>
  </si>
  <si>
    <t>11. CULTO - ARQUITECTURA  FUNERARIA</t>
  </si>
  <si>
    <t>12. DEPORTE Y RECREACIÓN</t>
  </si>
  <si>
    <t>13. TRANSPORTE -ESTACIONES DE SERVICIO</t>
  </si>
  <si>
    <t>14. SUPERFICIES DESCUBIERTAS TRATADAS -PISCINAS</t>
  </si>
  <si>
    <t>15. REFACCIONES Y DEMOLICIONES</t>
  </si>
  <si>
    <t xml:space="preserve">Cocheras descubiertas  o con estructuras de techos  livianas </t>
  </si>
  <si>
    <t>2. VIVIENDAS MULTIIFAMILIARES</t>
  </si>
  <si>
    <t>Cualquiera de los items anteriores se incrementa  un 0,05  por cada servicio complementario (*)</t>
  </si>
  <si>
    <t>4. INDUSTRIALES -GALPONES -DEPOSITOS -COCHERAS</t>
  </si>
  <si>
    <t xml:space="preserve">Salones de Fiestas- Locales bailables con instalaciones fijas </t>
  </si>
  <si>
    <t xml:space="preserve">Talleres industriales de alta complejidad o  c/ instalaciones especiales (**) </t>
  </si>
  <si>
    <t xml:space="preserve"> 9. HOTELERIA</t>
  </si>
  <si>
    <t>TUTORIAL</t>
  </si>
  <si>
    <t xml:space="preserve"> 10. GASTRONOMÍA</t>
  </si>
  <si>
    <t xml:space="preserve"> 11. CULTO - ARQUITECTURA FUNERARIA</t>
  </si>
  <si>
    <t>Baños y vestuarios</t>
  </si>
  <si>
    <r>
      <t xml:space="preserve">       Usar esta categoría para calcular  el monto de obra de </t>
    </r>
    <r>
      <rPr>
        <b/>
        <sz val="11"/>
        <color indexed="8"/>
        <rFont val="Calibri"/>
        <family val="2"/>
      </rPr>
      <t>COMERCIOS</t>
    </r>
    <r>
      <rPr>
        <sz val="11"/>
        <color theme="1"/>
        <rFont val="Calibri"/>
        <family val="2"/>
      </rPr>
      <t xml:space="preserve"> , Locales comerciales, Oficinas, supermercados, galerías comerciales etc.Cuando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</si>
  <si>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EDIFICIOS INDUSTRIALES -GALPONES -DEPOSITOS -COCHERAS</t>
    </r>
    <r>
      <rPr>
        <sz val="11"/>
        <color theme="1"/>
        <rFont val="Calibri"/>
        <family val="2"/>
      </rPr>
      <t xml:space="preserve">  deberá categorizar la misma según la tipologia. Si el galpón tiene  destino comercial el mismo se deberá categorizar en el rubro</t>
    </r>
    <r>
      <rPr>
        <b/>
        <i/>
        <sz val="11"/>
        <color indexed="8"/>
        <rFont val="Calibri"/>
        <family val="2"/>
      </rPr>
      <t xml:space="preserve"> COMERCIO</t>
    </r>
    <r>
      <rPr>
        <sz val="11"/>
        <color theme="1"/>
        <rFont val="Calibri"/>
        <family val="2"/>
      </rPr>
      <t xml:space="preserve"> SI TIENE UNA PARTE COMERCIAL Y OTRA DESTINADA A DEPOSITO SEPARAR AMBAS SUPERFICIES Y CALCULARLAS POR SEPARADO. El monto  total de la obra será la sumatoria de TODO. (**)Para la categoria </t>
    </r>
    <r>
      <rPr>
        <i/>
        <sz val="11"/>
        <color indexed="8"/>
        <rFont val="Calibri"/>
        <family val="2"/>
      </rPr>
      <t xml:space="preserve">Talleres industriales de alta complejidad o  c/ instalaciones especiales, se consideran instalaciones especiales a </t>
    </r>
    <r>
      <rPr>
        <sz val="11"/>
        <color theme="1"/>
        <rFont val="Calibri"/>
        <family val="2"/>
      </rPr>
      <t xml:space="preserve"> ( Instalación para maquinas industriales - Cintas transportadoras  - desagues para residuos sólidos industriales (RSI)- Cámaras de frío - calderas etc. 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</si>
  <si>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CULTURA- ESPECTACULO -ESPARCIMIENTO</t>
    </r>
    <r>
      <rPr>
        <sz val="11"/>
        <color theme="1"/>
        <rFont val="Calibri"/>
        <family val="2"/>
      </rPr>
      <t xml:space="preserve"> (***) en el caso de salones se consideran instalaciones fijas a lo siguiente: (sector de servicio para eventos, ya sean cocina,  depositos etc, instalaciones preparadas para sonido, iluminación, escenarios  etc, sean estos desmontables o no ) Cuando los locales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</si>
  <si>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EDUCACIÓN</t>
    </r>
    <r>
      <rPr>
        <sz val="11"/>
        <color theme="1"/>
        <rFont val="Calibri"/>
        <family val="2"/>
      </rPr>
      <t xml:space="preserve"> , escuelas, colegios, Jardines Univerdsidades, Institutos  etc. Si los mismos tienen instalaciones deportivas playones canchas etc, calcular esos sectores con la categoria correspoondiente a la categorìa </t>
    </r>
    <r>
      <rPr>
        <sz val="11"/>
        <color indexed="8"/>
        <rFont val="Calibri"/>
        <family val="2"/>
      </rPr>
      <t>DEPORTE Y RECREACIÓN.</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</si>
  <si>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SALUD</t>
    </r>
    <r>
      <rPr>
        <sz val="11"/>
        <color theme="1"/>
        <rFont val="Calibri"/>
        <family val="2"/>
      </rPr>
      <t xml:space="preserve"> , salas, consultorios, laboratorios, farmacias, clínicas, hospitales etc. Cuando los locales o edificios  cuenten cos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</si>
  <si>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VIVIENDAS MULTIFAMILIARES</t>
    </r>
    <r>
      <rPr>
        <sz val="11"/>
        <color theme="1"/>
        <rFont val="Calibri"/>
        <family val="2"/>
      </rPr>
      <t xml:space="preserve">  deberá categorizar la misma según la tipologia. (*) Si el edificio cuenta con servicios complementarios ( S.U.M -  Sectores de parrillas  - piletas de uso común - Gimnasio - Spa  - cancha deportivas - sala de juegos comunes - parques - etc)  Sumarle al items que corresponde  un 0,05  por CADA SERVICIO COMPLEMENTARIO, por ejemplo un edificio P.B y más de tres pisos  (coef 1,15)  y  que cuenta con pileta  y spa  tendra un coeficiente final para el calculo de 1,25. Si el edificio además cuenta con oficinas o locales comerciales estos se calculan por separado  con la típologia correspondiente a </t>
    </r>
    <r>
      <rPr>
        <sz val="11"/>
        <color indexed="8"/>
        <rFont val="Calibri"/>
        <family val="2"/>
      </rPr>
      <t>COMERCIO</t>
    </r>
    <r>
      <rPr>
        <sz val="11"/>
        <color theme="1"/>
        <rFont val="Calibri"/>
        <family val="2"/>
      </rPr>
      <t xml:space="preserve">. Del mismo modo debe discriminar las cocheras con la típologia </t>
    </r>
    <r>
      <rPr>
        <sz val="11"/>
        <color indexed="8"/>
        <rFont val="Calibri"/>
        <family val="2"/>
      </rPr>
      <t>COCHERAS</t>
    </r>
    <r>
      <rPr>
        <sz val="11"/>
        <color theme="1"/>
        <rFont val="Calibri"/>
        <family val="2"/>
      </rPr>
      <t xml:space="preserve">.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</si>
  <si>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ENTIDADES -BANCOS -ADMINISTRACIÓN</t>
    </r>
    <r>
      <rPr>
        <sz val="11"/>
        <color theme="1"/>
        <rFont val="Calibri"/>
        <family val="2"/>
      </rPr>
      <t xml:space="preserve"> , entidades crediticias, bancos edificios administrativos etc. Cuando los locales o edificios cuenten con sectores de estacionamiento o playas de maniobras,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</si>
  <si>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HOTELERIA</t>
    </r>
    <r>
      <rPr>
        <sz val="11"/>
        <color theme="1"/>
        <rFont val="Calibri"/>
        <family val="2"/>
      </rPr>
      <t xml:space="preserve"> , hosterias, hospedajes, hoteles etc. Cuando los locales o edificios cuenten con sectores de estacionamiento o playas de maniobras, piletas o espejos de agua,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</si>
  <si>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GASTRONOMÍA</t>
    </r>
    <r>
      <rPr>
        <sz val="11"/>
        <color theme="1"/>
        <rFont val="Calibri"/>
        <family val="2"/>
      </rPr>
      <t xml:space="preserve"> , parrillas, restaurantes, confiterias etc. Cuando los locales o edificios cuenten con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</si>
  <si>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t>
    </r>
    <r>
      <rPr>
        <b/>
        <sz val="11"/>
        <color indexed="8"/>
        <rFont val="Calibri"/>
        <family val="2"/>
      </rPr>
      <t xml:space="preserve">  CULTO - ARQUITECTURA  FUNERARIA</t>
    </r>
    <r>
      <rPr>
        <sz val="11"/>
        <color theme="1"/>
        <rFont val="Calibri"/>
        <family val="2"/>
      </rPr>
      <t xml:space="preserve"> , Iglesias,templos, capillas ,panteones o cementerios. Solo para los casos de cementerios parquizados tipo parques privados  se utilizará el coeficiente 0,025  para los sectores intervenidos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</si>
  <si>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DEPORTE Y RECREACIÓN</t>
    </r>
    <r>
      <rPr>
        <sz val="11"/>
        <color theme="1"/>
        <rFont val="Calibri"/>
        <family val="2"/>
      </rPr>
      <t xml:space="preserve"> , gimnasios, playones deportivos, canchas etc. los locales auxiliares o anexos como oficinas sectores administrativos  etc,  se calcularán por separado según correspondan. Los sectores de baños a vestuarios se computan por separado. Cuando cuenten con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</si>
  <si>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 </t>
    </r>
    <r>
      <rPr>
        <b/>
        <sz val="11"/>
        <color indexed="8"/>
        <rFont val="Calibri"/>
        <family val="2"/>
      </rPr>
      <t>TRANSPORTE -ESTACIONES DE SERVICIO</t>
    </r>
    <r>
      <rPr>
        <sz val="11"/>
        <color theme="1"/>
        <rFont val="Calibri"/>
        <family val="2"/>
      </rPr>
      <t xml:space="preserve"> , estaciones  de servicio o terminales. los locales auxiliares o anexos como oficinas sectores administrativos local comercial etc,  se calcularán por separado según correspondan. Los sectores de baños  se computan por separado. Cuando cuenten con sectores de estacionamiento o playas de maniobras, estos se deberan calcular con la categoria correspondiente a SUPERFICIES DESCUBIERTAS TRATADAS.</t>
    </r>
    <r>
      <rPr>
        <b/>
        <i/>
        <sz val="11"/>
        <color indexed="62"/>
        <rFont val="Calibri"/>
        <family val="2"/>
      </rPr>
      <t xml:space="preserve">El monto  total de la obra para el cálculo de honorarios será la sumatoria de TODO   </t>
    </r>
    <r>
      <rPr>
        <sz val="11"/>
        <color theme="1"/>
        <rFont val="Calibri"/>
        <family val="2"/>
      </rPr>
      <t xml:space="preserve"> </t>
    </r>
  </si>
  <si>
    <t xml:space="preserve">                            Usar esta categoría para calcular  el monto de obra de  SUPERFICIES DESCUBIERTAS TRATADAS - PISCINAS,  que pueden ser ANEXOS O NO a las Típologias anteriores.-</t>
  </si>
  <si>
    <r>
      <t xml:space="preserve">                            Usar esta categoría para calcular  el monto de obra de</t>
    </r>
    <r>
      <rPr>
        <b/>
        <sz val="11"/>
        <color indexed="8"/>
        <rFont val="Calibri"/>
        <family val="2"/>
      </rPr>
      <t xml:space="preserve"> REFACCIONES Y DEMOLICIONES</t>
    </r>
    <r>
      <rPr>
        <sz val="11"/>
        <color theme="1"/>
        <rFont val="Calibri"/>
        <family val="2"/>
      </rPr>
      <t>, una vez calculao el monto de obra deberá calcular los Honorarios tanto para las refacciones utilizndo el Art 7, como para las demoliciones utilizando el del Art 72 solo Direccion de Obra.</t>
    </r>
  </si>
  <si>
    <t>Salones de Usos Multiples  (S.U.M) sin instalaciones fijas  (***)</t>
  </si>
  <si>
    <t xml:space="preserve">Restaurantes </t>
  </si>
  <si>
    <t xml:space="preserve">Casas de comida </t>
  </si>
  <si>
    <r>
      <t xml:space="preserve">                           Para calcular el monto de  obra de una </t>
    </r>
    <r>
      <rPr>
        <b/>
        <sz val="11"/>
        <color indexed="8"/>
        <rFont val="Calibri"/>
        <family val="2"/>
      </rPr>
      <t xml:space="preserve">VIVIENDA UNIFAMILIAR  </t>
    </r>
    <r>
      <rPr>
        <sz val="11"/>
        <color theme="1"/>
        <rFont val="Calibri"/>
        <family val="2"/>
      </rPr>
      <t>deberá categorizar la misma según las superficie cubierta de la vivienda, calculando por separado superficies cubiertas y  semicubiertas. Las superficies semicubiertas se computan al 50%.</t>
    </r>
    <r>
      <rPr>
        <b/>
        <i/>
        <sz val="11"/>
        <color indexed="62"/>
        <rFont val="Calibri"/>
        <family val="2"/>
      </rPr>
      <t>El monto  total de la obra para el cálculo de honorarios será la sumatoria de TODO</t>
    </r>
  </si>
  <si>
    <t xml:space="preserve">PROYECTO Y DIRECCIÓN </t>
  </si>
  <si>
    <t xml:space="preserve">RELEVAMIENTO Y CONFECCIÓN DE PLANOS </t>
  </si>
  <si>
    <t xml:space="preserve">CONFECCIÓN DE PLANOS </t>
  </si>
  <si>
    <t xml:space="preserve">PROYECTO Y DIRECCIÓN "OBRAS DE REFACCIÓN" </t>
  </si>
  <si>
    <t xml:space="preserve">PROGRAMA Y SEGUIMIENTO H y S </t>
  </si>
  <si>
    <t>REPRESENTACIÓN TÉCNICA OBRA  PÚBLICA</t>
  </si>
  <si>
    <t>REPRESENTACIÓN TÉCNICA OBRA  PRIVADA</t>
  </si>
  <si>
    <t>TOTAL</t>
  </si>
  <si>
    <t>AQUÍ USTED PODRA REALIZAR UN RESUMEN DE LOS HONORARIOS Y SUS APORTES.-</t>
  </si>
  <si>
    <t>INSTALACIONES ESPECIALES U OTRAS</t>
  </si>
  <si>
    <t>Cargar Honorario de Proyecto y Dirección manualmente</t>
  </si>
  <si>
    <t xml:space="preserve">COLOCAR EN LOS CASILLEROS CELESTES LOS HONORARIOS DE CADA TAREA REALIZADA. AL  FINAL DE LA HOJA TENDRA UN RESUMEN </t>
  </si>
  <si>
    <t xml:space="preserve">DIRECCIÓN </t>
  </si>
  <si>
    <t xml:space="preserve">Si la dirrección de obra la realiza un profesional distinto al proyectista debera adicionar  un 25 % a la  Direccion de Obra por interpretacion del Proyecto de otro profesional </t>
  </si>
  <si>
    <r>
      <t xml:space="preserve">                                                                                                                                                                                                                                             </t>
    </r>
    <r>
      <rPr>
        <i/>
        <sz val="12"/>
        <color indexed="8"/>
        <rFont val="Calibri"/>
        <family val="2"/>
      </rPr>
      <t>Recuerde que antes de calcular los Honorarios para cualquier tarea profesional usted deberá previamente CALCULAR EL MONTO DE OBRA, para esto trenda 15 rubros distintos donde podrá encontrar la tipología de obra (con sus coeficientes correspondientes) que corresponda al trabajo que le encomendaron, una misma obra podrá tener más de una tipología por lo que tendrá que ir discriminado la misma para que de ese modo el</t>
    </r>
    <r>
      <rPr>
        <b/>
        <sz val="12"/>
        <color indexed="8"/>
        <rFont val="Calibri"/>
        <family val="2"/>
      </rPr>
      <t xml:space="preserve"> monto de Obra</t>
    </r>
    <r>
      <rPr>
        <i/>
        <sz val="12"/>
        <color indexed="8"/>
        <rFont val="Calibri"/>
        <family val="2"/>
      </rPr>
      <t xml:space="preserve"> sea el que corresponda a su caso. Debajo estan detallados los 15 RUBROS con algunos tutoriales.En la siguiente hoja de acalculo usted podrá calcular EL MONTO DE SU OBRA DE MANERA AUTOMÁTICA .                                                                                                                                                                                                                                                                       </t>
    </r>
  </si>
  <si>
    <t xml:space="preserve">         IMPORTANTE: En todos los casos usted deberá CARGAR DATOS SOLO EN LOS CASILLEROS CELESTES</t>
  </si>
  <si>
    <t>Paso 1: Cálculo del monto de Obra.-</t>
  </si>
  <si>
    <t>Paso 2: Cálculo de HONORARIOS</t>
  </si>
  <si>
    <t xml:space="preserve">Anexo: Resumen de Honorarios </t>
  </si>
  <si>
    <t>Anexo: Desglose de Honorarios</t>
  </si>
  <si>
    <t>REP. TÉCNICA PROVISION DE EQUIPOS PARA LA CONSTRUCCION PÚBLICA / PRIVADA</t>
  </si>
  <si>
    <r>
      <t xml:space="preserve">Usado para tareas de REPRESENTANTE TÉCNICO solamente en el caso de provisiones de equipos para la construcción - tener en cuenta que el honorario obtenido  es el </t>
    </r>
    <r>
      <rPr>
        <b/>
        <sz val="11"/>
        <color indexed="8"/>
        <rFont val="Calibri"/>
        <family val="2"/>
      </rPr>
      <t>total</t>
    </r>
    <r>
      <rPr>
        <sz val="11"/>
        <color theme="1"/>
        <rFont val="Calibri"/>
        <family val="2"/>
      </rPr>
      <t>.</t>
    </r>
  </si>
  <si>
    <t>Art. 114º (obra pública y/o privada)</t>
  </si>
  <si>
    <t>PROYECTO Y DIRECCION. COLOCAR LA INCIDENCIA QUE CORRESPONDA A SU OBRA   SOLO LLENE LOS CASILLEROS CELESTES</t>
  </si>
  <si>
    <t>RESOLUCIÓN 13/18</t>
  </si>
  <si>
    <t xml:space="preserve">MEDICIÓN  y CONFECCIÓN DE PLANO </t>
  </si>
  <si>
    <t>HASTA 200m2</t>
  </si>
  <si>
    <t>HASTA  400 m2</t>
  </si>
  <si>
    <t>Más de 400 m2</t>
  </si>
  <si>
    <t>GASTO ADMINISTRATIVO POR REGISTRACIÓN DE OBRA NUEVA MENOR A 10 AÑOS</t>
  </si>
  <si>
    <t>MEDICIÓN DE OBRA NUEVA RES 13/18</t>
  </si>
  <si>
    <t>GASTO ADM. REG. OBRA SIN PERMISO</t>
  </si>
  <si>
    <t>GASTO</t>
  </si>
  <si>
    <t>Cabe aclarar que la incidencia de los items en cada obra son ESPECIFICAS y se determinan en un Computo y Presupuesto. "Por lo cual la subdivision  es según tipo de obra " USTED PODRÁ CARGAR LAS INCIDENCIAS QUE CORRESPONDAN A SU OBRA A FIN DE SUBDIVIDIR LOS HONORARIOS DE LOS PROFESIONALES ACTUANTES A TAL FIN. Recuerda que siempre debe sumar 100% (correspondiente al total de la obra)</t>
  </si>
  <si>
    <t>¡LEER!</t>
  </si>
  <si>
    <t>Demoliciones simples de mamposterias y cubiertas metálicas con maquinaria</t>
  </si>
  <si>
    <t>Demoliciones de estructuras de Hº Aº o de estructuras metálicas con maquinaria</t>
  </si>
  <si>
    <t>Demoliciones Especiales o de Alto riesgo</t>
  </si>
  <si>
    <t>Hospitales - sanatorios o Clínicas  con internación</t>
  </si>
  <si>
    <t>Clinica sin internación o de tratamiento ambulatorio</t>
  </si>
  <si>
    <t>Gimnasio cubierto (playones deportivos, canchas, etc) con cubierta matálica - luces = &lt; 15 mts</t>
  </si>
  <si>
    <t>Gimnasio cubierto (playones deportivos, canchas, etc) con cubierta matálica - luces &gt;  15 mts</t>
  </si>
  <si>
    <t>Talleres industriales  c/pequeñas maquinarias o de baja complejidad - pequeños aserraderos, etc</t>
  </si>
  <si>
    <t xml:space="preserve">Farmacias - Opticas - Ortopedias y/o Insumos hospitalarios </t>
  </si>
  <si>
    <t>Refacciones  COMPLEJAS INTERNAS Y/O EXTERNAS (cambios de cubiertas, reconstruccion de obra humeda como pisos y contrapisos, muros nuevos, instalaciones sanitarias nuevas o mejoradas)</t>
  </si>
  <si>
    <t>Refacciones INTERNAS SIMPLES p/HABILITACIONES  con divisores en durlock y construccion en seco, luminaria y terminaciones varias. (sin cambio de cubierta, ni estructura existente y  minima obra humeda como ser cambio de solado, instalación electrica adaptada)</t>
  </si>
  <si>
    <t>Sala de Convenciones</t>
  </si>
  <si>
    <t>Viviendas de mampostería  o similar hasta de 250 m 2 cubiertos</t>
  </si>
  <si>
    <t>Viviendas de mampostería  o similar mayor de 350 m 2 cubiertos</t>
  </si>
  <si>
    <r>
      <t xml:space="preserve">Superficies semicubiertas solo en vivienda </t>
    </r>
    <r>
      <rPr>
        <sz val="11"/>
        <color indexed="10"/>
        <rFont val="Calibri"/>
        <family val="2"/>
      </rPr>
      <t>(se computan por separado y al 100%  )</t>
    </r>
  </si>
  <si>
    <t>Viviendas de categoria superior  suntuosa ( coeficiente mínimo  1,60)</t>
  </si>
  <si>
    <t>HONORARIOS PROFESIONALES DE:</t>
  </si>
  <si>
    <t>Viviendas  IN.VI.CO  ( SEGÚN VALOR M2 DE IN.VI.CO) Adjuntar presupuesto de Obra Oficial</t>
  </si>
  <si>
    <t>HONORARIOS POR ART. 72</t>
  </si>
  <si>
    <t>Para Obras de Refacción se aplica el Art. 76 , El mismo se calcula aplicando primero el Art 72ª  y se suma un 50% más al honorario obtenido.-</t>
  </si>
  <si>
    <t>Usado para tareas de Relevamiento y Confección de planos en construcciones que no posean antecedentes de aprobaciíon municipal  NI  REGISTRADAS LAS TAREAS en el Consejo Profesional</t>
  </si>
  <si>
    <t>Cuando se requiere Copiar un plano existente (el mismo debe ser oficialmente Aprobado Municipal o registrado en CPIAyA).  Es importante destacar que la fima del profesional avala lo que esta en la documentación la cual no tendria validez sin ella. Para ello esta el art. 57 A-B</t>
  </si>
  <si>
    <r>
      <rPr>
        <b/>
        <i/>
        <sz val="11"/>
        <color indexed="8"/>
        <rFont val="Calibri"/>
        <family val="2"/>
      </rPr>
      <t>Modo de uso:</t>
    </r>
    <r>
      <rPr>
        <sz val="11"/>
        <color theme="1"/>
        <rFont val="Calibri"/>
        <family val="2"/>
      </rPr>
      <t xml:space="preserve"> Cargar el monto de obra total en el casillero </t>
    </r>
    <r>
      <rPr>
        <b/>
        <sz val="11"/>
        <rFont val="Calibri"/>
        <family val="2"/>
      </rPr>
      <t>celeste</t>
    </r>
    <r>
      <rPr>
        <sz val="11"/>
        <color indexed="40"/>
        <rFont val="Calibri"/>
        <family val="2"/>
      </rPr>
      <t xml:space="preserve"> </t>
    </r>
    <r>
      <rPr>
        <sz val="11"/>
        <color theme="1"/>
        <rFont val="Calibri"/>
        <family val="2"/>
      </rPr>
      <t>en la fila que corresponda (</t>
    </r>
    <r>
      <rPr>
        <i/>
        <sz val="11"/>
        <color indexed="8"/>
        <rFont val="Calibri"/>
        <family val="2"/>
      </rPr>
      <t xml:space="preserve">por ejemplo si el monto fuera </t>
    </r>
    <r>
      <rPr>
        <b/>
        <i/>
        <sz val="11"/>
        <color indexed="8"/>
        <rFont val="Calibri"/>
        <family val="2"/>
      </rPr>
      <t>$3.500.000</t>
    </r>
    <r>
      <rPr>
        <i/>
        <sz val="11"/>
        <color indexed="8"/>
        <rFont val="Calibri"/>
        <family val="2"/>
      </rPr>
      <t xml:space="preserve"> estará entre $ 2.700.001 y $ 8.500.000,</t>
    </r>
    <r>
      <rPr>
        <sz val="11"/>
        <color theme="1"/>
        <rFont val="Calibri"/>
        <family val="2"/>
      </rPr>
      <t xml:space="preserve"> ENTER, y en la misma fila COLUMNA NARANJA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</si>
  <si>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r>
      <rPr>
        <b/>
        <i/>
        <sz val="11"/>
        <color indexed="8"/>
        <rFont val="Calibri"/>
        <family val="2"/>
      </rPr>
      <t>Modo de uso:</t>
    </r>
    <r>
      <rPr>
        <sz val="11"/>
        <color theme="1"/>
        <rFont val="Calibri"/>
        <family val="2"/>
      </rPr>
      <t xml:space="preserve"> Cargar el monto de obra total en el casillero </t>
    </r>
    <r>
      <rPr>
        <b/>
        <sz val="11"/>
        <rFont val="Calibri"/>
        <family val="2"/>
      </rPr>
      <t>celeste</t>
    </r>
    <r>
      <rPr>
        <sz val="11"/>
        <color indexed="40"/>
        <rFont val="Calibri"/>
        <family val="2"/>
      </rPr>
      <t xml:space="preserve"> </t>
    </r>
    <r>
      <rPr>
        <sz val="11"/>
        <color theme="1"/>
        <rFont val="Calibri"/>
        <family val="2"/>
      </rPr>
      <t>en la fila que corresponda (</t>
    </r>
    <r>
      <rPr>
        <i/>
        <sz val="11"/>
        <color indexed="8"/>
        <rFont val="Calibri"/>
        <family val="2"/>
      </rPr>
      <t xml:space="preserve">por ejemplo si el monto fuera </t>
    </r>
    <r>
      <rPr>
        <b/>
        <i/>
        <sz val="11"/>
        <color indexed="8"/>
        <rFont val="Calibri"/>
        <family val="2"/>
      </rPr>
      <t>$3.500.000</t>
    </r>
    <r>
      <rPr>
        <i/>
        <sz val="11"/>
        <color indexed="8"/>
        <rFont val="Calibri"/>
        <family val="2"/>
      </rPr>
      <t xml:space="preserve"> estará entre $ 2.700.001 y $ 8.500.000,</t>
    </r>
    <r>
      <rPr>
        <sz val="11"/>
        <color theme="1"/>
        <rFont val="Calibri"/>
        <family val="2"/>
      </rPr>
      <t xml:space="preserve"> ENTER, y en la misma fila COLUMNA NARANJA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</si>
  <si>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t>Este articulo reemplaza a la antigua resolución 07/07                                                                                                                     VER                                                                                                                                                                                  http://cpiaya.org.ar/wp-content/uploads/2018/06/reso-constr-13-18.pdf</t>
  </si>
  <si>
    <r>
      <rPr>
        <b/>
        <sz val="11"/>
        <color indexed="8"/>
        <rFont val="Calibri"/>
        <family val="2"/>
      </rPr>
      <t>Modo de uso:</t>
    </r>
    <r>
      <rPr>
        <sz val="11"/>
        <color theme="1"/>
        <rFont val="Calibri"/>
        <family val="2"/>
      </rPr>
      <t xml:space="preserve"> Cargar el monto de Obra en la fila que corresponda según la  cantidad de m2               </t>
    </r>
    <r>
      <rPr>
        <b/>
        <sz val="11"/>
        <color indexed="8"/>
        <rFont val="Calibri"/>
        <family val="2"/>
      </rPr>
      <t xml:space="preserve">ATENCIÓN: </t>
    </r>
    <r>
      <rPr>
        <sz val="11"/>
        <color theme="1"/>
        <rFont val="Calibri"/>
        <family val="2"/>
      </rPr>
      <t xml:space="preserve"> Esta resolución se utiliza para calcular el gasto administrativo para la registración de Obras Construidas sin permiso y</t>
    </r>
    <r>
      <rPr>
        <b/>
        <sz val="11"/>
        <color indexed="8"/>
        <rFont val="Calibri"/>
        <family val="2"/>
      </rPr>
      <t xml:space="preserve"> MENORES A 10 AÑOS,</t>
    </r>
    <r>
      <rPr>
        <sz val="11"/>
        <color theme="1"/>
        <rFont val="Calibri"/>
        <family val="2"/>
      </rPr>
      <t xml:space="preserve"> gasto que  declara el PROPIETARIO y no el PROFESIONAL. La tarea de medición y confección de planos se la calcula por separado y con el art. 57 (a)                                   DESCARGAR DECLARACION JURADA EN:                                                                                                   http://cpiaya.org.ar/wp-content/uploads/2018/06/DeclaracionJurada.pdf</t>
    </r>
  </si>
  <si>
    <r>
      <t xml:space="preserve">Usado para tareas de PROYECTO y DIRECCION  para OBRAS NUEVAS  - tener en cuenta que el honorario obtenido  es el </t>
    </r>
    <r>
      <rPr>
        <b/>
        <sz val="11"/>
        <color indexed="8"/>
        <rFont val="Calibri"/>
        <family val="2"/>
      </rPr>
      <t>total</t>
    </r>
    <r>
      <rPr>
        <sz val="11"/>
        <color theme="1"/>
        <rFont val="Calibri"/>
        <family val="2"/>
      </rPr>
      <t xml:space="preserve"> si fuera necesario se deberá subdividir   según las diversas tareas q  correspondan a cada profesional.-</t>
    </r>
  </si>
  <si>
    <r>
      <rPr>
        <b/>
        <sz val="11"/>
        <color indexed="8"/>
        <rFont val="Calibri"/>
        <family val="2"/>
      </rPr>
      <t>Modo de uso:</t>
    </r>
    <r>
      <rPr>
        <sz val="11"/>
        <color theme="1"/>
        <rFont val="Calibri"/>
        <family val="2"/>
      </rPr>
      <t xml:space="preserve"> Cargar el monto de obra total en el casillero celeste en la fila que corresponda (por ejemplo si el monto fuera</t>
    </r>
    <r>
      <rPr>
        <b/>
        <sz val="11"/>
        <color indexed="8"/>
        <rFont val="Calibri"/>
        <family val="2"/>
      </rPr>
      <t xml:space="preserve"> $ 7.500.000</t>
    </r>
    <r>
      <rPr>
        <sz val="11"/>
        <color theme="1"/>
        <rFont val="Calibri"/>
        <family val="2"/>
      </rPr>
      <t xml:space="preserve"> estará entre $ 4.200.001 y $ 8.400.000  ENTER y en la misma fila COLUMNA NARANJA aparecera el  Honorario y su correspondiente aporte.-</t>
    </r>
  </si>
  <si>
    <t>Los articulos aquí expuestos se encuentran detallados en nuestra LEY DE ARANCELES: DECRETO 2464/70                                                                http://cpiaya.org.ar/wp-content/uploads/2017/06/ley_de_aranceles.pdf</t>
  </si>
  <si>
    <r>
      <t xml:space="preserve">HONORARIOS </t>
    </r>
    <r>
      <rPr>
        <b/>
        <sz val="14"/>
        <rFont val="Arial"/>
        <family val="2"/>
      </rPr>
      <t>POR REFACCION</t>
    </r>
  </si>
  <si>
    <r>
      <rPr>
        <b/>
        <sz val="11"/>
        <color indexed="8"/>
        <rFont val="Calibri"/>
        <family val="2"/>
      </rPr>
      <t>Modo de uso:</t>
    </r>
    <r>
      <rPr>
        <sz val="11"/>
        <color theme="1"/>
        <rFont val="Calibri"/>
        <family val="2"/>
      </rPr>
      <t xml:space="preserve"> Cargar el HONORARIO obtenido en el ART. 112  en el casillero celeste,  ENTER, el  Honorario aparecera en el casillero naranja.-</t>
    </r>
  </si>
  <si>
    <t>HONORARIOS POR ART. 113</t>
  </si>
  <si>
    <r>
      <rPr>
        <b/>
        <sz val="18"/>
        <rFont val="Calibri"/>
        <family val="2"/>
      </rPr>
      <t>Art. 113º</t>
    </r>
    <r>
      <rPr>
        <b/>
        <sz val="13"/>
        <rFont val="Calibri"/>
        <family val="2"/>
      </rPr>
      <t xml:space="preserve"> (obra privada) SE CONSIDERA EL 80% DEL ART 112</t>
    </r>
  </si>
  <si>
    <t xml:space="preserve">Para REP.TEC obra privada se aplica el Art. 113 , El mismo se calcula aplicando primero el Art 112ª  y se quita un 20% </t>
  </si>
  <si>
    <t>ingresar superficie en cuadro celeste en las categorias que correspondan</t>
  </si>
  <si>
    <t>Hoteles de otras categorias - pequeños spa - Apart Hotel</t>
  </si>
  <si>
    <t>Hoteles de primera categoría  - Resort Hotel  -Hoteles Boutique</t>
  </si>
  <si>
    <t>Parrillas, bares, confiterias , pizzerias etc</t>
  </si>
  <si>
    <t xml:space="preserve">16. TRABAJOS ADICIONALES </t>
  </si>
  <si>
    <r>
      <t>Todo trabajo adicional que no pueda tabularse en los itemns anteriores -</t>
    </r>
    <r>
      <rPr>
        <i/>
        <sz val="11"/>
        <color indexed="10"/>
        <rFont val="Calibri"/>
        <family val="2"/>
      </rPr>
      <t xml:space="preserve"> Cargar el monto de obra que se considera</t>
    </r>
  </si>
  <si>
    <r>
      <rPr>
        <b/>
        <sz val="11"/>
        <color indexed="8"/>
        <rFont val="Calibri"/>
        <family val="2"/>
      </rPr>
      <t>Modo de uso:</t>
    </r>
    <r>
      <rPr>
        <sz val="11"/>
        <color theme="1"/>
        <rFont val="Calibri"/>
        <family val="2"/>
      </rPr>
      <t xml:space="preserve"> Cargar el HONORARIO obtenido en el ART. 72  en el casillero celeste,  ENTER, el  Honorario aparecera en el CASILLERO NARANJA.-</t>
    </r>
  </si>
  <si>
    <r>
      <rPr>
        <b/>
        <sz val="10.5"/>
        <color indexed="8"/>
        <rFont val="Calibri"/>
        <family val="2"/>
      </rPr>
      <t>Modo de uso</t>
    </r>
    <r>
      <rPr>
        <sz val="10.5"/>
        <color indexed="8"/>
        <rFont val="Calibri"/>
        <family val="2"/>
      </rPr>
      <t>: Cargar el monto de obra total en el casillero celeste en la fila que corresponda (por ejemplo si el monto fuera</t>
    </r>
    <r>
      <rPr>
        <b/>
        <sz val="10.5"/>
        <color indexed="8"/>
        <rFont val="Calibri"/>
        <family val="2"/>
      </rPr>
      <t xml:space="preserve"> $ 18.500.000 </t>
    </r>
    <r>
      <rPr>
        <sz val="10.5"/>
        <color indexed="8"/>
        <rFont val="Calibri"/>
        <family val="2"/>
      </rPr>
      <t>estará entre $ 3.990.001 y $ 21.450.000  ENTER, y en la misma fila CASILLERO NARANJA aparecera el  Honorario y su correspondiente aporte.</t>
    </r>
  </si>
  <si>
    <t>DESGLOCE DE  HONORARIOS SOLO PARA TAREA  DE PROYECTO Y DIRECCIÓN - REP. TECNICA U OTROS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</si>
</sst>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2C0A]\ * #,##0.00_ ;_ [$$-2C0A]\ * \-#,##0.00_ ;_ [$$-2C0A]\ * &quot;-&quot;??_ ;_ @_ "/>
    <numFmt numFmtId="173" formatCode="_(&quot;$&quot;* #,##0.00_);_(&quot;$&quot;* \(#,##0.00\);_(&quot;$&quot;* &quot;-&quot;??_);_(@_)"/>
    <numFmt numFmtId="174" formatCode="_(&quot;$&quot;* #,##0_);_(&quot;$&quot;* \(#,##0\);_(&quot;$&quot;* &quot;-&quot;??_);_(@_)"/>
    <numFmt numFmtId="175" formatCode="_(&quot;$&quot;\ * #,##0.00_);_(&quot;$&quot;\ * \(#,##0.00\);_(&quot;$&quot;\ * &quot;-&quot;??_);_(@_)"/>
    <numFmt numFmtId="176" formatCode="&quot;$&quot;\ #,##0.00"/>
    <numFmt numFmtId="177" formatCode="[$$-2C0A]\ #,##0.00"/>
    <numFmt numFmtId="178" formatCode="[$-C0A]dddd\,\ dd&quot; de &quot;mmmm&quot; de &quot;yyyy"/>
    <numFmt numFmtId="179" formatCode="_ [$$-2C0A]\ * #,##0_ ;_ [$$-2C0A]\ * \-#,##0_ ;_ [$$-2C0A]\ * &quot;-&quot;??_ ;_ @_ "/>
    <numFmt numFmtId="180" formatCode="#,##0.000_ ;\-#,##0.000\ "/>
    <numFmt numFmtId="181" formatCode="#,##0.0_ ;\-#,##0.0\ "/>
    <numFmt numFmtId="182" formatCode="0.0%"/>
    <numFmt numFmtId="183" formatCode="_ * #,##0.0_ ;_ * \-#,##0.0_ ;_ * &quot;-&quot;?_ ;_ @_ "/>
    <numFmt numFmtId="184" formatCode="_ * #,##0.0_ ;_ * \-#,##0.0_ ;_ * &quot;-&quot;??_ ;_ @_ "/>
    <numFmt numFmtId="185" formatCode="_ * #,##0_ ;_ * \-#,##0_ ;_ * &quot;-&quot;??_ ;_ @_ "/>
    <numFmt numFmtId="186" formatCode="_ * #,##0.000_ ;_ * \-#,##0.000_ ;_ * &quot;-&quot;??_ ;_ @_ "/>
    <numFmt numFmtId="187" formatCode="_ * #,##0.0000_ ;_ * \-#,##0.0000_ ;_ * &quot;-&quot;??_ ;_ @_ "/>
    <numFmt numFmtId="188" formatCode="_ &quot;$&quot;\ * #,##0.0_ ;_ &quot;$&quot;\ * \-#,##0.0_ ;_ &quot;$&quot;\ * &quot;-&quot;?_ ;_ @_ "/>
  </numFmts>
  <fonts count="126">
    <font>
      <sz val="11"/>
      <color theme="1"/>
      <name val="Calibri"/>
      <family val="2"/>
    </font>
    <font>
      <sz val="11"/>
      <color indexed="8"/>
      <name val="Calibri"/>
      <family val="2"/>
    </font>
    <font>
      <b/>
      <sz val="11"/>
      <color indexed="8"/>
      <name val="Calibri"/>
      <family val="2"/>
    </font>
    <font>
      <b/>
      <sz val="10"/>
      <color indexed="8"/>
      <name val="Calibri"/>
      <family val="2"/>
    </font>
    <font>
      <sz val="8"/>
      <name val="Calibri"/>
      <family val="2"/>
    </font>
    <font>
      <b/>
      <sz val="13"/>
      <color indexed="8"/>
      <name val="Calibri"/>
      <family val="2"/>
    </font>
    <font>
      <b/>
      <i/>
      <sz val="11"/>
      <color indexed="8"/>
      <name val="Calibri"/>
      <family val="2"/>
    </font>
    <font>
      <b/>
      <sz val="10"/>
      <name val="Arial"/>
      <family val="2"/>
    </font>
    <font>
      <sz val="10"/>
      <name val="Arial"/>
      <family val="2"/>
    </font>
    <font>
      <b/>
      <sz val="14"/>
      <name val="Arial"/>
      <family val="2"/>
    </font>
    <font>
      <b/>
      <sz val="16"/>
      <name val="Arial"/>
      <family val="2"/>
    </font>
    <font>
      <i/>
      <sz val="11"/>
      <color indexed="8"/>
      <name val="Calibri"/>
      <family val="2"/>
    </font>
    <font>
      <sz val="10.5"/>
      <color indexed="8"/>
      <name val="Calibri"/>
      <family val="2"/>
    </font>
    <font>
      <b/>
      <sz val="10.5"/>
      <color indexed="8"/>
      <name val="Calibri"/>
      <family val="2"/>
    </font>
    <font>
      <sz val="10"/>
      <color indexed="8"/>
      <name val="Calibri"/>
      <family val="2"/>
    </font>
    <font>
      <u val="single"/>
      <sz val="10"/>
      <color indexed="8"/>
      <name val="Calibri"/>
      <family val="2"/>
    </font>
    <font>
      <b/>
      <i/>
      <sz val="10"/>
      <name val="Arial"/>
      <family val="2"/>
    </font>
    <font>
      <u val="single"/>
      <sz val="11"/>
      <color indexed="8"/>
      <name val="Calibri"/>
      <family val="2"/>
    </font>
    <font>
      <b/>
      <sz val="15"/>
      <color indexed="8"/>
      <name val="Calibri"/>
      <family val="2"/>
    </font>
    <font>
      <b/>
      <sz val="12"/>
      <color indexed="8"/>
      <name val="Calibri"/>
      <family val="2"/>
    </font>
    <font>
      <b/>
      <sz val="18"/>
      <color indexed="8"/>
      <name val="Calibri"/>
      <family val="2"/>
    </font>
    <font>
      <b/>
      <i/>
      <sz val="11"/>
      <color indexed="62"/>
      <name val="Calibri"/>
      <family val="2"/>
    </font>
    <font>
      <i/>
      <sz val="12"/>
      <color indexed="8"/>
      <name val="Calibri"/>
      <family val="2"/>
    </font>
    <font>
      <sz val="11"/>
      <color indexed="40"/>
      <name val="Calibri"/>
      <family val="2"/>
    </font>
    <font>
      <sz val="9"/>
      <name val="Tahoma"/>
      <family val="2"/>
    </font>
    <font>
      <b/>
      <sz val="15"/>
      <name val="Tahoma"/>
      <family val="2"/>
    </font>
    <font>
      <b/>
      <sz val="12"/>
      <name val="Tahoma"/>
      <family val="2"/>
    </font>
    <font>
      <b/>
      <sz val="11"/>
      <name val="Calibri"/>
      <family val="2"/>
    </font>
    <font>
      <sz val="11"/>
      <color indexed="10"/>
      <name val="Calibri"/>
      <family val="2"/>
    </font>
    <font>
      <sz val="8"/>
      <name val="Arial"/>
      <family val="2"/>
    </font>
    <font>
      <b/>
      <sz val="13"/>
      <name val="Calibri"/>
      <family val="2"/>
    </font>
    <font>
      <b/>
      <sz val="20"/>
      <name val="Arial"/>
      <family val="2"/>
    </font>
    <font>
      <b/>
      <sz val="18"/>
      <name val="Calibri"/>
      <family val="2"/>
    </font>
    <font>
      <i/>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6"/>
      <color indexed="8"/>
      <name val="Calibri"/>
      <family val="2"/>
    </font>
    <font>
      <b/>
      <u val="single"/>
      <sz val="16"/>
      <color indexed="8"/>
      <name val="Calibri"/>
      <family val="2"/>
    </font>
    <font>
      <b/>
      <sz val="20"/>
      <color indexed="8"/>
      <name val="Calibri"/>
      <family val="2"/>
    </font>
    <font>
      <sz val="14"/>
      <color indexed="8"/>
      <name val="Calibri"/>
      <family val="2"/>
    </font>
    <font>
      <b/>
      <sz val="14"/>
      <color indexed="10"/>
      <name val="Calibri"/>
      <family val="2"/>
    </font>
    <font>
      <b/>
      <sz val="14"/>
      <color indexed="17"/>
      <name val="Calibri"/>
      <family val="2"/>
    </font>
    <font>
      <b/>
      <sz val="14"/>
      <color indexed="62"/>
      <name val="Calibri"/>
      <family val="2"/>
    </font>
    <font>
      <b/>
      <sz val="14"/>
      <color indexed="47"/>
      <name val="Calibri"/>
      <family val="2"/>
    </font>
    <font>
      <sz val="11"/>
      <name val="Calibri"/>
      <family val="2"/>
    </font>
    <font>
      <i/>
      <sz val="11"/>
      <name val="Calibri"/>
      <family val="2"/>
    </font>
    <font>
      <sz val="22"/>
      <name val="Calibri"/>
      <family val="2"/>
    </font>
    <font>
      <sz val="14"/>
      <name val="Calibri"/>
      <family val="2"/>
    </font>
    <font>
      <b/>
      <i/>
      <sz val="12"/>
      <color indexed="8"/>
      <name val="Arial"/>
      <family val="2"/>
    </font>
    <font>
      <b/>
      <i/>
      <sz val="11"/>
      <name val="Calibri"/>
      <family val="2"/>
    </font>
    <font>
      <b/>
      <i/>
      <sz val="14"/>
      <color indexed="8"/>
      <name val="Calibri"/>
      <family val="2"/>
    </font>
    <font>
      <b/>
      <sz val="10"/>
      <color indexed="8"/>
      <name val="Arial"/>
      <family val="2"/>
    </font>
    <font>
      <b/>
      <sz val="14"/>
      <name val="Calibri"/>
      <family val="2"/>
    </font>
    <font>
      <b/>
      <sz val="12.5"/>
      <color indexed="8"/>
      <name val="Calibri"/>
      <family val="2"/>
    </font>
    <font>
      <sz val="10"/>
      <color indexed="17"/>
      <name val="Calibri"/>
      <family val="2"/>
    </font>
    <font>
      <sz val="12"/>
      <color indexed="8"/>
      <name val="Calibri"/>
      <family val="2"/>
    </font>
    <font>
      <b/>
      <sz val="20"/>
      <color indexed="9"/>
      <name val="Futura Md BT"/>
      <family val="2"/>
    </font>
    <font>
      <b/>
      <sz val="14"/>
      <color indexed="8"/>
      <name val="Calibri"/>
      <family val="2"/>
    </font>
    <font>
      <b/>
      <sz val="16"/>
      <color indexed="9"/>
      <name val="Calibri"/>
      <family val="2"/>
    </font>
    <font>
      <sz val="10"/>
      <name val="Calibri"/>
      <family val="2"/>
    </font>
    <font>
      <sz val="18"/>
      <name val="Calibri"/>
      <family val="2"/>
    </font>
    <font>
      <b/>
      <sz val="24"/>
      <color indexed="9"/>
      <name val="Aharoni"/>
      <family val="0"/>
    </font>
    <font>
      <b/>
      <sz val="16"/>
      <color indexed="9"/>
      <name val="Arial"/>
      <family val="2"/>
    </font>
    <font>
      <i/>
      <sz val="30"/>
      <name val="Calibri"/>
      <family val="2"/>
    </font>
    <font>
      <b/>
      <sz val="25"/>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
      <sz val="10"/>
      <color theme="1"/>
      <name val="Calibri"/>
      <family val="2"/>
    </font>
    <font>
      <b/>
      <u val="single"/>
      <sz val="16"/>
      <color theme="1"/>
      <name val="Calibri"/>
      <family val="2"/>
    </font>
    <font>
      <b/>
      <sz val="20"/>
      <color theme="1"/>
      <name val="Calibri"/>
      <family val="2"/>
    </font>
    <font>
      <sz val="14"/>
      <color theme="1"/>
      <name val="Calibri"/>
      <family val="2"/>
    </font>
    <font>
      <b/>
      <sz val="14"/>
      <color rgb="FFFF0000"/>
      <name val="Calibri"/>
      <family val="2"/>
    </font>
    <font>
      <b/>
      <sz val="14"/>
      <color rgb="FF00B050"/>
      <name val="Calibri"/>
      <family val="2"/>
    </font>
    <font>
      <b/>
      <sz val="14"/>
      <color theme="3" tint="0.39998000860214233"/>
      <name val="Calibri"/>
      <family val="2"/>
    </font>
    <font>
      <b/>
      <sz val="14"/>
      <color theme="9" tint="0.7999799847602844"/>
      <name val="Calibri"/>
      <family val="2"/>
    </font>
    <font>
      <b/>
      <i/>
      <sz val="12"/>
      <color theme="1"/>
      <name val="Arial"/>
      <family val="2"/>
    </font>
    <font>
      <b/>
      <i/>
      <sz val="11"/>
      <color theme="1"/>
      <name val="Calibri"/>
      <family val="2"/>
    </font>
    <font>
      <b/>
      <i/>
      <sz val="14"/>
      <color theme="1"/>
      <name val="Calibri"/>
      <family val="2"/>
    </font>
    <font>
      <i/>
      <sz val="11"/>
      <color theme="1"/>
      <name val="Calibri"/>
      <family val="2"/>
    </font>
    <font>
      <b/>
      <sz val="10"/>
      <color theme="1"/>
      <name val="Arial"/>
      <family val="2"/>
    </font>
    <font>
      <b/>
      <sz val="12.5"/>
      <color theme="1"/>
      <name val="Calibri"/>
      <family val="2"/>
    </font>
    <font>
      <sz val="10"/>
      <color rgb="FF00B050"/>
      <name val="Calibri"/>
      <family val="2"/>
    </font>
    <font>
      <sz val="12"/>
      <color theme="1"/>
      <name val="Calibri"/>
      <family val="2"/>
    </font>
    <font>
      <b/>
      <sz val="10"/>
      <color theme="1"/>
      <name val="Calibri"/>
      <family val="2"/>
    </font>
    <font>
      <b/>
      <sz val="20"/>
      <color theme="0"/>
      <name val="Futura Md BT"/>
      <family val="2"/>
    </font>
    <font>
      <b/>
      <sz val="12"/>
      <color theme="1"/>
      <name val="Calibri"/>
      <family val="2"/>
    </font>
    <font>
      <b/>
      <sz val="14"/>
      <color theme="1"/>
      <name val="Calibri"/>
      <family val="2"/>
    </font>
    <font>
      <b/>
      <sz val="16"/>
      <color theme="0"/>
      <name val="Arial"/>
      <family val="2"/>
    </font>
    <font>
      <b/>
      <sz val="24"/>
      <color theme="0"/>
      <name val="Aharoni"/>
      <family val="0"/>
    </font>
    <font>
      <b/>
      <sz val="16"/>
      <color theme="0"/>
      <name val="Calibri"/>
      <family val="2"/>
    </font>
    <font>
      <b/>
      <sz val="25"/>
      <color theme="1"/>
      <name val="Calibri"/>
      <family val="2"/>
    </font>
    <font>
      <b/>
      <sz val="13"/>
      <color theme="1"/>
      <name val="Calibri"/>
      <family val="2"/>
    </font>
    <font>
      <sz val="9"/>
      <color theme="1"/>
      <name val="Calibri"/>
      <family val="2"/>
    </font>
    <font>
      <b/>
      <sz val="8"/>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24993999302387238"/>
        <bgColor indexed="64"/>
      </patternFill>
    </fill>
    <fill>
      <patternFill patternType="solid">
        <fgColor rgb="FF00B0F0"/>
        <bgColor indexed="64"/>
      </patternFill>
    </fill>
    <fill>
      <patternFill patternType="solid">
        <fgColor theme="9" tint="-0.24993999302387238"/>
        <bgColor indexed="64"/>
      </patternFill>
    </fill>
    <fill>
      <patternFill patternType="solid">
        <fgColor theme="0" tint="-0.3499799966812134"/>
        <bgColor indexed="64"/>
      </patternFill>
    </fill>
    <fill>
      <patternFill patternType="solid">
        <fgColor theme="8" tint="0.5999600291252136"/>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rgb="FFFFFF66"/>
        <bgColor indexed="64"/>
      </patternFill>
    </fill>
    <fill>
      <patternFill patternType="solid">
        <fgColor rgb="FF92D050"/>
        <bgColor indexed="64"/>
      </patternFill>
    </fill>
    <fill>
      <patternFill patternType="solid">
        <fgColor theme="2"/>
        <bgColor indexed="64"/>
      </patternFill>
    </fill>
    <fill>
      <patternFill patternType="solid">
        <fgColor rgb="FF33CCCC"/>
        <bgColor indexed="64"/>
      </patternFill>
    </fill>
    <fill>
      <patternFill patternType="solid">
        <fgColor rgb="FF8BF9DC"/>
        <bgColor indexed="64"/>
      </patternFill>
    </fill>
    <fill>
      <patternFill patternType="solid">
        <fgColor rgb="FFF7A969"/>
        <bgColor indexed="64"/>
      </patternFill>
    </fill>
    <fill>
      <patternFill patternType="solid">
        <fgColor theme="2" tint="-0.24993999302387238"/>
        <bgColor indexed="64"/>
      </patternFill>
    </fill>
    <fill>
      <patternFill patternType="solid">
        <fgColor theme="7" tint="0.3999499976634979"/>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6" tint="0.5999600291252136"/>
        <bgColor indexed="64"/>
      </patternFill>
    </fill>
  </fills>
  <borders count="1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ck"/>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style="thick"/>
      <top>
        <color indexed="63"/>
      </top>
      <bottom style="thick"/>
    </border>
    <border>
      <left style="thick"/>
      <right style="thick"/>
      <top style="thin"/>
      <bottom style="thick"/>
    </border>
    <border>
      <left/>
      <right/>
      <top style="thin"/>
      <bottom style="thick"/>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color indexed="63"/>
      </top>
      <bottom style="thin"/>
    </border>
    <border>
      <left style="medium"/>
      <right/>
      <top style="thin"/>
      <bottom style="thin"/>
    </border>
    <border>
      <left style="medium"/>
      <right/>
      <top style="thin"/>
      <bottom>
        <color indexed="63"/>
      </bottom>
    </border>
    <border>
      <left style="medium"/>
      <right>
        <color indexed="63"/>
      </right>
      <top style="thin"/>
      <bottom style="medium"/>
    </border>
    <border>
      <left/>
      <right/>
      <top style="thick"/>
      <bottom style="thin"/>
    </border>
    <border>
      <left>
        <color indexed="63"/>
      </left>
      <right style="thin"/>
      <top style="thick"/>
      <bottom style="thin"/>
    </border>
    <border>
      <left style="medium"/>
      <right>
        <color indexed="63"/>
      </right>
      <top>
        <color indexed="63"/>
      </top>
      <bottom>
        <color indexed="63"/>
      </bottom>
    </border>
    <border>
      <left>
        <color indexed="63"/>
      </left>
      <right style="thin"/>
      <top style="thin"/>
      <bottom style="thick"/>
    </border>
    <border>
      <left/>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ck"/>
      <bottom style="thin"/>
    </border>
    <border>
      <left style="thin"/>
      <right>
        <color indexed="63"/>
      </right>
      <top style="thin"/>
      <bottom style="thick"/>
    </border>
    <border>
      <left style="double">
        <color theme="6" tint="-0.4999699890613556"/>
      </left>
      <right style="double">
        <color theme="6" tint="-0.4999699890613556"/>
      </right>
      <top style="double">
        <color theme="6" tint="-0.4999699890613556"/>
      </top>
      <bottom style="double">
        <color theme="6" tint="-0.4999699890613556"/>
      </bottom>
    </border>
    <border>
      <left style="thick"/>
      <right>
        <color indexed="63"/>
      </right>
      <top style="thin"/>
      <bottom style="thin"/>
    </border>
    <border>
      <left style="thick"/>
      <right>
        <color indexed="63"/>
      </right>
      <top style="thick"/>
      <bottom style="thin"/>
    </border>
    <border>
      <left style="thick"/>
      <right>
        <color indexed="63"/>
      </right>
      <top style="thin"/>
      <bottom style="thick"/>
    </border>
    <border>
      <left>
        <color indexed="63"/>
      </left>
      <right style="thick"/>
      <top style="thin"/>
      <bottom style="thick"/>
    </border>
    <border>
      <left>
        <color indexed="63"/>
      </left>
      <right style="thick"/>
      <top style="thin"/>
      <bottom style="thin"/>
    </border>
    <border>
      <left style="thin"/>
      <right style="thick"/>
      <top style="thin"/>
      <bottom style="thin"/>
    </border>
    <border>
      <left style="thick"/>
      <right style="thick"/>
      <top style="thin"/>
      <bottom style="thin"/>
    </border>
    <border>
      <left style="thick"/>
      <right>
        <color indexed="63"/>
      </right>
      <top>
        <color indexed="63"/>
      </top>
      <bottom style="thin"/>
    </border>
    <border>
      <left>
        <color indexed="63"/>
      </left>
      <right style="thick"/>
      <top>
        <color indexed="63"/>
      </top>
      <bottom style="thin"/>
    </border>
    <border>
      <left style="thin"/>
      <right style="thick"/>
      <top style="thin"/>
      <bottom>
        <color indexed="63"/>
      </bottom>
    </border>
    <border>
      <left>
        <color indexed="63"/>
      </left>
      <right style="thick"/>
      <top style="thick"/>
      <bottom style="thin"/>
    </border>
    <border>
      <left/>
      <right/>
      <top style="thin"/>
      <bottom>
        <color indexed="63"/>
      </bottom>
    </border>
    <border>
      <left>
        <color indexed="63"/>
      </left>
      <right style="thick"/>
      <top style="thin"/>
      <bottom>
        <color indexed="63"/>
      </bottom>
    </border>
    <border>
      <left style="thin"/>
      <right>
        <color indexed="63"/>
      </right>
      <top style="thin"/>
      <bottom>
        <color indexed="63"/>
      </bottom>
    </border>
    <border>
      <left style="thin"/>
      <right>
        <color indexed="63"/>
      </right>
      <top>
        <color indexed="63"/>
      </top>
      <bottom style="thin"/>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right/>
      <top style="thin"/>
      <bottom style="medium"/>
    </border>
    <border>
      <left>
        <color indexed="63"/>
      </left>
      <right style="thick"/>
      <top style="thin"/>
      <bottom style="medium"/>
    </border>
    <border>
      <left style="thin"/>
      <right>
        <color indexed="63"/>
      </right>
      <top style="thin"/>
      <bottom style="medium"/>
    </border>
    <border>
      <left>
        <color indexed="63"/>
      </left>
      <right style="medium"/>
      <top style="thin"/>
      <bottom style="medium"/>
    </border>
    <border>
      <left style="thick"/>
      <right style="thin"/>
      <top style="medium"/>
      <bottom style="thin"/>
    </border>
    <border>
      <left style="thick"/>
      <right style="thin"/>
      <top>
        <color indexed="63"/>
      </top>
      <bottom style="thin"/>
    </border>
    <border>
      <left style="thick"/>
      <right style="thin"/>
      <top style="thin"/>
      <bottom style="thin"/>
    </border>
    <border>
      <left style="thick"/>
      <right style="thin"/>
      <top style="thin"/>
      <bottom>
        <color indexed="63"/>
      </bottom>
    </border>
    <border>
      <left style="thick"/>
      <right style="thin"/>
      <top style="thin"/>
      <bottom style="medium"/>
    </border>
    <border>
      <left style="medium"/>
      <right style="medium"/>
      <top>
        <color indexed="63"/>
      </top>
      <bottom style="thick"/>
    </border>
    <border>
      <left style="medium"/>
      <right style="medium"/>
      <top style="medium"/>
      <bottom style="thick"/>
    </border>
    <border>
      <left style="thick"/>
      <right style="medium"/>
      <top style="thin"/>
      <bottom style="thin"/>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thick"/>
      <top>
        <color indexed="63"/>
      </top>
      <bottom style="thick"/>
    </border>
    <border>
      <left style="thin"/>
      <right style="thin"/>
      <top style="thin"/>
      <bottom>
        <color indexed="63"/>
      </bottom>
    </border>
    <border>
      <left style="thick"/>
      <right style="medium"/>
      <top style="thin"/>
      <bottom style="thick"/>
    </border>
    <border>
      <left/>
      <right/>
      <top style="thick"/>
      <bottom>
        <color indexed="63"/>
      </bottom>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style="thick"/>
      <right style="thick"/>
      <top style="thick"/>
      <bottom style="thin"/>
    </border>
    <border>
      <left style="medium"/>
      <right style="medium"/>
      <top style="thick"/>
      <bottom style="thick"/>
    </border>
    <border>
      <left style="medium"/>
      <right style="thin"/>
      <top style="thick"/>
      <bottom style="thin"/>
    </border>
    <border>
      <left style="thin"/>
      <right style="thin"/>
      <top style="thin"/>
      <bottom style="medium"/>
    </border>
    <border>
      <left style="medium"/>
      <right style="medium"/>
      <top style="thin"/>
      <bottom style="medium"/>
    </border>
    <border>
      <left style="thick"/>
      <right style="medium"/>
      <top style="thin"/>
      <bottom style="medium"/>
    </border>
    <border>
      <left style="thick"/>
      <right style="thick"/>
      <top style="thin"/>
      <bottom style="medium"/>
    </border>
    <border>
      <left>
        <color indexed="63"/>
      </left>
      <right style="medium"/>
      <top style="thick"/>
      <bottom style="thin"/>
    </border>
    <border>
      <left style="medium"/>
      <right/>
      <top style="medium"/>
      <bottom/>
    </border>
    <border>
      <left/>
      <right/>
      <top style="medium"/>
      <bottom/>
    </border>
    <border>
      <left style="medium"/>
      <right/>
      <top/>
      <bottom style="medium"/>
    </border>
    <border>
      <left/>
      <right/>
      <top/>
      <bottom style="medium"/>
    </border>
    <border>
      <left style="thick"/>
      <right style="thick"/>
      <top>
        <color indexed="63"/>
      </top>
      <bottom style="thin"/>
    </border>
    <border>
      <left style="thick"/>
      <right style="thick"/>
      <top style="medium"/>
      <bottom style="thin"/>
    </border>
    <border>
      <left style="thick"/>
      <right style="thick"/>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n"/>
      <right style="thick"/>
      <top>
        <color indexed="63"/>
      </top>
      <bottom style="thin"/>
    </border>
    <border>
      <left style="medium"/>
      <right style="medium"/>
      <top>
        <color indexed="63"/>
      </top>
      <bottom style="medium"/>
    </border>
    <border>
      <left style="medium"/>
      <right>
        <color indexed="63"/>
      </right>
      <top style="medium"/>
      <bottom style="medium"/>
    </border>
    <border>
      <left/>
      <right style="medium"/>
      <top/>
      <bottom style="medium"/>
    </border>
    <border>
      <left>
        <color indexed="63"/>
      </left>
      <right style="thick"/>
      <top style="medium"/>
      <bottom style="medium"/>
    </border>
    <border>
      <left style="thin"/>
      <right style="thick"/>
      <top style="thick"/>
      <bottom>
        <color indexed="63"/>
      </bottom>
    </border>
    <border>
      <left style="thin"/>
      <right style="thin"/>
      <top style="medium"/>
      <bottom style="thin"/>
    </border>
    <border>
      <left style="thin"/>
      <right style="thin"/>
      <top>
        <color indexed="63"/>
      </top>
      <bottom style="medium"/>
    </border>
    <border>
      <left/>
      <right style="medium"/>
      <top style="medium"/>
      <bottom/>
    </border>
    <border>
      <left>
        <color indexed="63"/>
      </left>
      <right style="medium"/>
      <top>
        <color indexed="63"/>
      </top>
      <bottom>
        <color indexed="63"/>
      </bottom>
    </border>
    <border>
      <left style="thick"/>
      <right>
        <color indexed="63"/>
      </right>
      <top style="thick"/>
      <bottom style="thick"/>
    </border>
    <border>
      <left>
        <color indexed="63"/>
      </left>
      <right>
        <color indexed="63"/>
      </right>
      <top style="thick"/>
      <bottom style="thick"/>
    </border>
    <border>
      <left/>
      <right style="thick"/>
      <top style="thick"/>
      <bottom style="thick"/>
    </border>
    <border>
      <left/>
      <right/>
      <top style="medium"/>
      <bottom style="thin"/>
    </border>
    <border>
      <left>
        <color indexed="63"/>
      </left>
      <right style="thick"/>
      <top style="medium"/>
      <bottom style="thin"/>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color indexed="63"/>
      </bottom>
    </border>
    <border>
      <left style="thin"/>
      <right>
        <color indexed="63"/>
      </right>
      <top>
        <color indexed="63"/>
      </top>
      <bottom style="medium"/>
    </border>
    <border>
      <left style="thick"/>
      <right style="medium"/>
      <top>
        <color indexed="63"/>
      </top>
      <bottom style="thick"/>
    </border>
    <border>
      <left style="thick"/>
      <right style="medium"/>
      <top style="medium"/>
      <bottom style="thin"/>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style="medium"/>
      <right>
        <color indexed="63"/>
      </right>
      <top style="thick"/>
      <bottom style="thick"/>
    </border>
    <border>
      <left>
        <color indexed="63"/>
      </left>
      <right style="medium"/>
      <top style="thick"/>
      <bottom style="thick"/>
    </border>
    <border>
      <left>
        <color indexed="63"/>
      </left>
      <right style="thick"/>
      <top style="medium"/>
      <bottom style="thick"/>
    </border>
    <border>
      <left style="medium"/>
      <right>
        <color indexed="63"/>
      </right>
      <top style="thin"/>
      <bottom style="thick"/>
    </border>
    <border>
      <left style="thick"/>
      <right style="thick"/>
      <top style="thick"/>
      <bottom>
        <color indexed="63"/>
      </bottom>
    </border>
    <border>
      <left style="thick"/>
      <right style="thick"/>
      <top>
        <color indexed="63"/>
      </top>
      <bottom>
        <color indexed="63"/>
      </bottom>
    </border>
    <border>
      <left style="thin"/>
      <right style="thin"/>
      <top>
        <color indexed="63"/>
      </top>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color indexed="63"/>
      </left>
      <right style="thick"/>
      <top>
        <color indexed="63"/>
      </top>
      <bottom>
        <color indexed="63"/>
      </bottom>
    </border>
    <border>
      <left style="medium"/>
      <right>
        <color indexed="63"/>
      </right>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1" fillId="19" borderId="0" applyNumberFormat="0" applyBorder="0" applyAlignment="0" applyProtection="0"/>
    <xf numFmtId="0" fontId="82" fillId="20" borderId="1" applyNumberFormat="0" applyAlignment="0" applyProtection="0"/>
    <xf numFmtId="0" fontId="83" fillId="21" borderId="2" applyNumberFormat="0" applyAlignment="0" applyProtection="0"/>
    <xf numFmtId="0" fontId="84" fillId="0" borderId="3" applyNumberFormat="0" applyFill="0" applyAlignment="0" applyProtection="0"/>
    <xf numFmtId="0" fontId="85"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6" fillId="28" borderId="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0"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91" fillId="20" borderId="5"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6" applyNumberFormat="0" applyFill="0" applyAlignment="0" applyProtection="0"/>
    <xf numFmtId="0" fontId="96" fillId="0" borderId="7" applyNumberFormat="0" applyFill="0" applyAlignment="0" applyProtection="0"/>
    <xf numFmtId="0" fontId="85" fillId="0" borderId="8" applyNumberFormat="0" applyFill="0" applyAlignment="0" applyProtection="0"/>
    <xf numFmtId="0" fontId="97" fillId="0" borderId="9" applyNumberFormat="0" applyFill="0" applyAlignment="0" applyProtection="0"/>
  </cellStyleXfs>
  <cellXfs count="726">
    <xf numFmtId="0" fontId="0" fillId="0" borderId="0" xfId="0" applyFont="1" applyAlignment="1">
      <alignment/>
    </xf>
    <xf numFmtId="0" fontId="98"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49" fontId="0" fillId="7" borderId="11" xfId="0" applyNumberFormat="1" applyFill="1" applyBorder="1" applyAlignment="1" applyProtection="1">
      <alignment horizontal="center" vertical="center"/>
      <protection locked="0"/>
    </xf>
    <xf numFmtId="0" fontId="0" fillId="11" borderId="12" xfId="0" applyFill="1" applyBorder="1" applyAlignment="1" applyProtection="1">
      <alignment horizontal="center" vertical="center"/>
      <protection locked="0"/>
    </xf>
    <xf numFmtId="9" fontId="0" fillId="11" borderId="13"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9" fontId="0" fillId="0" borderId="0" xfId="0" applyNumberFormat="1" applyBorder="1" applyAlignment="1" applyProtection="1">
      <alignment horizontal="center" vertical="center"/>
      <protection locked="0"/>
    </xf>
    <xf numFmtId="44" fontId="0" fillId="0" borderId="0" xfId="0" applyNumberFormat="1" applyAlignment="1" applyProtection="1">
      <alignment horizontal="center" vertical="center"/>
      <protection locked="0"/>
    </xf>
    <xf numFmtId="9" fontId="0" fillId="0" borderId="13" xfId="0" applyNumberFormat="1" applyBorder="1" applyAlignment="1" applyProtection="1">
      <alignment horizontal="center" vertical="center"/>
      <protection locked="0"/>
    </xf>
    <xf numFmtId="44" fontId="0" fillId="32" borderId="15"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9" fontId="0" fillId="0" borderId="18" xfId="0" applyNumberFormat="1"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44" fontId="0" fillId="0" borderId="16" xfId="0" applyNumberFormat="1"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44" fontId="0" fillId="0" borderId="21" xfId="0" applyNumberFormat="1" applyBorder="1" applyAlignment="1" applyProtection="1">
      <alignment horizontal="center" vertical="center"/>
      <protection locked="0"/>
    </xf>
    <xf numFmtId="0" fontId="99" fillId="0" borderId="0" xfId="0" applyFont="1" applyAlignment="1" applyProtection="1">
      <alignment horizontal="center" vertical="center"/>
      <protection locked="0"/>
    </xf>
    <xf numFmtId="0" fontId="99" fillId="33" borderId="10" xfId="0" applyFont="1" applyFill="1" applyBorder="1" applyAlignment="1" applyProtection="1">
      <alignment horizontal="center" vertical="center"/>
      <protection locked="0"/>
    </xf>
    <xf numFmtId="0" fontId="99" fillId="7" borderId="11" xfId="0" applyFont="1" applyFill="1" applyBorder="1" applyAlignment="1" applyProtection="1">
      <alignment horizontal="center" vertical="center"/>
      <protection locked="0"/>
    </xf>
    <xf numFmtId="9" fontId="99" fillId="33" borderId="10" xfId="0" applyNumberFormat="1" applyFont="1" applyFill="1" applyBorder="1" applyAlignment="1" applyProtection="1">
      <alignment horizontal="center" vertical="center"/>
      <protection locked="0"/>
    </xf>
    <xf numFmtId="9" fontId="99" fillId="7" borderId="11" xfId="0" applyNumberFormat="1" applyFont="1" applyFill="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3" xfId="0" applyBorder="1" applyAlignment="1" applyProtection="1">
      <alignment horizontal="center" vertical="top" wrapText="1"/>
      <protection locked="0"/>
    </xf>
    <xf numFmtId="0" fontId="100" fillId="0" borderId="0" xfId="0" applyFont="1" applyAlignment="1" applyProtection="1">
      <alignment horizontal="left" vertical="center"/>
      <protection locked="0"/>
    </xf>
    <xf numFmtId="44" fontId="101" fillId="11" borderId="15" xfId="0" applyNumberFormat="1" applyFont="1" applyFill="1" applyBorder="1" applyAlignment="1" applyProtection="1">
      <alignment horizontal="center" vertical="center"/>
      <protection locked="0"/>
    </xf>
    <xf numFmtId="0" fontId="102" fillId="0" borderId="0" xfId="0" applyFont="1" applyAlignment="1" applyProtection="1">
      <alignment horizontal="center" vertical="center"/>
      <protection locked="0"/>
    </xf>
    <xf numFmtId="44" fontId="103" fillId="33" borderId="10" xfId="0" applyNumberFormat="1" applyFont="1" applyFill="1" applyBorder="1" applyAlignment="1" applyProtection="1">
      <alignment horizontal="center" vertical="center"/>
      <protection locked="0"/>
    </xf>
    <xf numFmtId="44" fontId="104" fillId="7" borderId="15" xfId="0" applyNumberFormat="1" applyFont="1" applyFill="1" applyBorder="1" applyAlignment="1" applyProtection="1">
      <alignment horizontal="center" vertical="center"/>
      <protection locked="0"/>
    </xf>
    <xf numFmtId="44" fontId="105" fillId="32" borderId="11" xfId="0" applyNumberFormat="1" applyFont="1" applyFill="1" applyBorder="1" applyAlignment="1" applyProtection="1">
      <alignment horizontal="center" vertical="center"/>
      <protection locked="0"/>
    </xf>
    <xf numFmtId="44" fontId="106" fillId="7" borderId="11" xfId="0" applyNumberFormat="1" applyFont="1"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24" xfId="0" applyNumberFormat="1" applyFill="1" applyBorder="1" applyAlignment="1" applyProtection="1">
      <alignment/>
      <protection locked="0"/>
    </xf>
    <xf numFmtId="0" fontId="0" fillId="0" borderId="25" xfId="0" applyNumberFormat="1" applyFill="1" applyBorder="1" applyAlignment="1" applyProtection="1">
      <alignment/>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8" xfId="0" applyNumberFormat="1" applyFill="1" applyBorder="1" applyAlignment="1" applyProtection="1">
      <alignment/>
      <protection locked="0"/>
    </xf>
    <xf numFmtId="0" fontId="0" fillId="0" borderId="29" xfId="0" applyNumberFormat="1" applyFill="1" applyBorder="1" applyAlignment="1" applyProtection="1">
      <alignment/>
      <protection locked="0"/>
    </xf>
    <xf numFmtId="0" fontId="0" fillId="0" borderId="30" xfId="0" applyNumberFormat="1" applyFill="1" applyBorder="1" applyAlignment="1" applyProtection="1">
      <alignment/>
      <protection locked="0"/>
    </xf>
    <xf numFmtId="0" fontId="0" fillId="0" borderId="31" xfId="0" applyNumberFormat="1" applyFill="1" applyBorder="1" applyAlignment="1" applyProtection="1">
      <alignment/>
      <protection locked="0"/>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4" xfId="0" applyNumberFormat="1" applyFill="1" applyBorder="1" applyAlignment="1" applyProtection="1">
      <alignmen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1"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0" xfId="0" applyNumberFormat="1" applyFill="1" applyBorder="1" applyAlignment="1" applyProtection="1">
      <alignment/>
      <protection locked="0"/>
    </xf>
    <xf numFmtId="0" fontId="0" fillId="0" borderId="36"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0" xfId="0" applyAlignment="1" applyProtection="1">
      <alignment/>
      <protection locked="0"/>
    </xf>
    <xf numFmtId="43" fontId="0" fillId="0" borderId="27" xfId="48" applyFont="1" applyFill="1" applyBorder="1" applyAlignment="1" applyProtection="1">
      <alignment/>
      <protection/>
    </xf>
    <xf numFmtId="6" fontId="0" fillId="0" borderId="25" xfId="0" applyNumberFormat="1" applyFill="1" applyBorder="1" applyAlignment="1" applyProtection="1">
      <alignment/>
      <protection/>
    </xf>
    <xf numFmtId="43" fontId="0" fillId="0" borderId="27" xfId="48" applyFont="1" applyFill="1" applyBorder="1" applyAlignment="1" applyProtection="1">
      <alignment horizontal="center" vertical="center"/>
      <protection/>
    </xf>
    <xf numFmtId="6" fontId="0" fillId="0" borderId="25" xfId="0" applyNumberFormat="1" applyFill="1" applyBorder="1" applyAlignment="1" applyProtection="1">
      <alignment horizontal="center" vertical="center"/>
      <protection/>
    </xf>
    <xf numFmtId="43" fontId="0" fillId="0" borderId="38" xfId="48" applyFont="1" applyFill="1" applyBorder="1" applyAlignment="1" applyProtection="1">
      <alignment horizontal="center" vertical="center"/>
      <protection/>
    </xf>
    <xf numFmtId="6" fontId="0" fillId="0" borderId="39" xfId="0" applyNumberFormat="1" applyFill="1" applyBorder="1" applyAlignment="1" applyProtection="1">
      <alignment/>
      <protection/>
    </xf>
    <xf numFmtId="43" fontId="0" fillId="0" borderId="35" xfId="48" applyFont="1" applyFill="1" applyBorder="1" applyAlignment="1" applyProtection="1">
      <alignment/>
      <protection/>
    </xf>
    <xf numFmtId="6" fontId="0" fillId="0" borderId="40" xfId="0" applyNumberFormat="1" applyFill="1" applyBorder="1" applyAlignment="1" applyProtection="1">
      <alignment/>
      <protection/>
    </xf>
    <xf numFmtId="0" fontId="58" fillId="0" borderId="0" xfId="0" applyFont="1" applyAlignment="1" applyProtection="1">
      <alignment/>
      <protection/>
    </xf>
    <xf numFmtId="0" fontId="0" fillId="0" borderId="0" xfId="0" applyAlignment="1" applyProtection="1">
      <alignment/>
      <protection/>
    </xf>
    <xf numFmtId="0" fontId="58"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wrapText="1"/>
      <protection/>
    </xf>
    <xf numFmtId="0" fontId="7" fillId="0" borderId="0" xfId="0" applyFont="1" applyAlignment="1" applyProtection="1">
      <alignment horizontal="center" vertical="center"/>
      <protection/>
    </xf>
    <xf numFmtId="0" fontId="59" fillId="0" borderId="0" xfId="0" applyFont="1" applyAlignment="1" applyProtection="1">
      <alignment vertical="center"/>
      <protection/>
    </xf>
    <xf numFmtId="0" fontId="8" fillId="0" borderId="0" xfId="0" applyFont="1" applyAlignment="1" applyProtection="1">
      <alignment horizontal="center" vertical="center"/>
      <protection/>
    </xf>
    <xf numFmtId="177" fontId="8" fillId="0" borderId="0" xfId="50" applyNumberFormat="1" applyFont="1" applyFill="1" applyBorder="1" applyAlignment="1" applyProtection="1">
      <alignment/>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172" fontId="7" fillId="0" borderId="41" xfId="50" applyNumberFormat="1" applyFont="1" applyFill="1" applyBorder="1" applyAlignment="1" applyProtection="1">
      <alignment vertical="center"/>
      <protection/>
    </xf>
    <xf numFmtId="0" fontId="58" fillId="0" borderId="0" xfId="0" applyFont="1" applyBorder="1" applyAlignment="1" applyProtection="1">
      <alignment horizontal="center"/>
      <protection/>
    </xf>
    <xf numFmtId="0" fontId="8" fillId="0" borderId="0" xfId="0" applyFont="1" applyFill="1" applyBorder="1" applyAlignment="1" applyProtection="1">
      <alignment horizontal="left" vertical="center" wrapText="1"/>
      <protection/>
    </xf>
    <xf numFmtId="0" fontId="16" fillId="0" borderId="0" xfId="0" applyFont="1" applyBorder="1" applyAlignment="1" applyProtection="1">
      <alignment horizontal="center"/>
      <protection/>
    </xf>
    <xf numFmtId="0" fontId="0" fillId="0" borderId="0" xfId="0" applyBorder="1" applyAlignment="1" applyProtection="1">
      <alignment/>
      <protection locked="0"/>
    </xf>
    <xf numFmtId="172" fontId="0" fillId="0" borderId="38" xfId="0" applyNumberFormat="1" applyBorder="1" applyAlignment="1">
      <alignment/>
    </xf>
    <xf numFmtId="172" fontId="0" fillId="0" borderId="38" xfId="0" applyNumberFormat="1" applyBorder="1" applyAlignment="1" applyProtection="1">
      <alignment/>
      <protection locked="0"/>
    </xf>
    <xf numFmtId="0" fontId="107" fillId="0" borderId="26" xfId="0" applyFont="1" applyBorder="1" applyAlignment="1" applyProtection="1">
      <alignment horizontal="center" vertical="center"/>
      <protection locked="0"/>
    </xf>
    <xf numFmtId="172" fontId="107" fillId="0" borderId="38" xfId="0" applyNumberFormat="1" applyFont="1" applyBorder="1" applyAlignment="1" applyProtection="1">
      <alignment horizontal="center"/>
      <protection locked="0"/>
    </xf>
    <xf numFmtId="0" fontId="63" fillId="0" borderId="38" xfId="0" applyFont="1" applyBorder="1" applyAlignment="1" applyProtection="1">
      <alignment horizontal="center" vertical="center"/>
      <protection locked="0"/>
    </xf>
    <xf numFmtId="0" fontId="108" fillId="0" borderId="38" xfId="0" applyFont="1" applyBorder="1" applyAlignment="1">
      <alignment horizontal="center" vertical="center" wrapText="1"/>
    </xf>
    <xf numFmtId="0" fontId="108" fillId="0" borderId="38" xfId="0" applyFont="1" applyBorder="1" applyAlignment="1">
      <alignment horizontal="center" vertical="center"/>
    </xf>
    <xf numFmtId="0" fontId="109" fillId="0" borderId="25" xfId="0" applyFont="1" applyBorder="1" applyAlignment="1" applyProtection="1">
      <alignment horizontal="center" vertical="center"/>
      <protection locked="0"/>
    </xf>
    <xf numFmtId="172" fontId="7" fillId="0" borderId="0" xfId="50" applyNumberFormat="1" applyFont="1" applyFill="1" applyBorder="1" applyAlignment="1" applyProtection="1">
      <alignment vertical="center"/>
      <protection/>
    </xf>
    <xf numFmtId="0" fontId="102" fillId="0" borderId="0" xfId="0" applyFont="1" applyFill="1" applyBorder="1" applyAlignment="1" applyProtection="1">
      <alignment horizontal="center" vertical="center" wrapText="1"/>
      <protection/>
    </xf>
    <xf numFmtId="43" fontId="0" fillId="0" borderId="11" xfId="48" applyFont="1" applyFill="1" applyBorder="1" applyAlignment="1" applyProtection="1">
      <alignment horizontal="center" vertical="center"/>
      <protection/>
    </xf>
    <xf numFmtId="0" fontId="0" fillId="0" borderId="42" xfId="0" applyFill="1" applyBorder="1" applyAlignment="1" applyProtection="1">
      <alignment/>
      <protection locked="0"/>
    </xf>
    <xf numFmtId="6" fontId="0" fillId="0" borderId="40" xfId="0" applyNumberFormat="1" applyFill="1" applyBorder="1" applyAlignment="1" applyProtection="1">
      <alignment horizontal="center" vertical="center"/>
      <protection/>
    </xf>
    <xf numFmtId="0" fontId="0" fillId="0" borderId="36" xfId="0" applyNumberFormat="1" applyFill="1" applyBorder="1" applyAlignment="1" applyProtection="1">
      <alignment/>
      <protection locked="0"/>
    </xf>
    <xf numFmtId="0" fontId="2" fillId="0" borderId="0" xfId="0" applyFont="1" applyFill="1" applyBorder="1" applyAlignment="1" applyProtection="1">
      <alignment vertical="center"/>
      <protection locked="0"/>
    </xf>
    <xf numFmtId="0" fontId="0" fillId="0" borderId="43" xfId="0" applyFill="1" applyBorder="1" applyAlignment="1" applyProtection="1">
      <alignment vertical="center"/>
      <protection locked="0"/>
    </xf>
    <xf numFmtId="43" fontId="0" fillId="0" borderId="33" xfId="48" applyFont="1" applyFill="1" applyBorder="1" applyAlignment="1" applyProtection="1">
      <alignment/>
      <protection/>
    </xf>
    <xf numFmtId="0" fontId="0" fillId="0" borderId="42" xfId="0" applyFill="1" applyBorder="1" applyAlignment="1" applyProtection="1">
      <alignment vertical="center"/>
      <protection locked="0"/>
    </xf>
    <xf numFmtId="0" fontId="0" fillId="0" borderId="44"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43" fontId="0" fillId="0" borderId="35" xfId="48" applyFont="1" applyFill="1" applyBorder="1" applyAlignment="1" applyProtection="1">
      <alignment horizontal="center" vertical="center"/>
      <protection/>
    </xf>
    <xf numFmtId="44" fontId="0" fillId="0" borderId="45" xfId="50" applyFont="1" applyFill="1" applyBorder="1" applyAlignment="1" applyProtection="1">
      <alignment horizontal="center" vertical="center"/>
      <protection/>
    </xf>
    <xf numFmtId="44" fontId="0" fillId="0" borderId="46" xfId="50" applyFont="1" applyFill="1" applyBorder="1" applyAlignment="1" applyProtection="1">
      <alignment vertical="center"/>
      <protection/>
    </xf>
    <xf numFmtId="6" fontId="0" fillId="0" borderId="47" xfId="0" applyNumberFormat="1" applyFill="1" applyBorder="1" applyAlignment="1" applyProtection="1">
      <alignment horizontal="center" vertical="center"/>
      <protection/>
    </xf>
    <xf numFmtId="44" fontId="0" fillId="0" borderId="48" xfId="50" applyFont="1" applyFill="1" applyBorder="1" applyAlignment="1" applyProtection="1">
      <alignment vertical="center"/>
      <protection/>
    </xf>
    <xf numFmtId="44" fontId="0" fillId="0" borderId="48" xfId="50" applyFont="1" applyFill="1" applyBorder="1" applyAlignment="1" applyProtection="1">
      <alignment horizontal="center" vertical="center"/>
      <protection/>
    </xf>
    <xf numFmtId="0" fontId="0" fillId="0" borderId="0" xfId="0" applyFill="1" applyBorder="1" applyAlignment="1" applyProtection="1">
      <alignment vertical="center"/>
      <protection locked="0"/>
    </xf>
    <xf numFmtId="43" fontId="0" fillId="0" borderId="0" xfId="48" applyFont="1" applyFill="1" applyBorder="1" applyAlignment="1" applyProtection="1">
      <alignment horizontal="center" vertical="center"/>
      <protection/>
    </xf>
    <xf numFmtId="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44" fontId="0" fillId="0" borderId="0" xfId="50" applyFont="1" applyFill="1" applyBorder="1" applyAlignment="1" applyProtection="1">
      <alignment horizontal="right" vertical="center"/>
      <protection/>
    </xf>
    <xf numFmtId="0" fontId="0" fillId="0" borderId="44" xfId="0" applyFill="1" applyBorder="1" applyAlignment="1" applyProtection="1">
      <alignment vertical="center"/>
      <protection locked="0"/>
    </xf>
    <xf numFmtId="44" fontId="0" fillId="0" borderId="45" xfId="50" applyFont="1" applyFill="1" applyBorder="1" applyAlignment="1" applyProtection="1">
      <alignment vertical="center"/>
      <protection/>
    </xf>
    <xf numFmtId="43" fontId="0" fillId="0" borderId="0" xfId="48" applyFont="1" applyFill="1" applyBorder="1" applyAlignment="1" applyProtection="1">
      <alignment/>
      <protection/>
    </xf>
    <xf numFmtId="6" fontId="0" fillId="0" borderId="0" xfId="0" applyNumberFormat="1" applyFill="1" applyBorder="1" applyAlignment="1" applyProtection="1">
      <alignment/>
      <protection/>
    </xf>
    <xf numFmtId="0" fontId="0" fillId="0" borderId="49" xfId="0" applyFill="1" applyBorder="1" applyAlignment="1" applyProtection="1">
      <alignment vertical="center"/>
      <protection locked="0"/>
    </xf>
    <xf numFmtId="44" fontId="0" fillId="0" borderId="50" xfId="50" applyFont="1" applyFill="1" applyBorder="1" applyAlignment="1" applyProtection="1">
      <alignment vertical="center"/>
      <protection/>
    </xf>
    <xf numFmtId="43" fontId="0" fillId="0" borderId="27" xfId="48" applyFont="1" applyFill="1" applyBorder="1" applyAlignment="1" applyProtection="1">
      <alignment vertical="center"/>
      <protection/>
    </xf>
    <xf numFmtId="6" fontId="0" fillId="0" borderId="25" xfId="0" applyNumberFormat="1" applyFill="1" applyBorder="1" applyAlignment="1" applyProtection="1">
      <alignment vertical="center"/>
      <protection/>
    </xf>
    <xf numFmtId="43" fontId="0" fillId="0" borderId="35" xfId="48" applyFont="1" applyFill="1" applyBorder="1" applyAlignment="1" applyProtection="1">
      <alignment vertical="center"/>
      <protection/>
    </xf>
    <xf numFmtId="6" fontId="0" fillId="0" borderId="40" xfId="0" applyNumberFormat="1" applyFill="1" applyBorder="1" applyAlignment="1" applyProtection="1">
      <alignment vertical="center"/>
      <protection/>
    </xf>
    <xf numFmtId="0" fontId="97" fillId="0" borderId="26" xfId="0" applyFont="1" applyFill="1" applyBorder="1" applyAlignment="1" applyProtection="1">
      <alignment vertical="center"/>
      <protection locked="0"/>
    </xf>
    <xf numFmtId="43" fontId="0" fillId="0" borderId="27" xfId="48" applyNumberFormat="1" applyFont="1" applyFill="1" applyBorder="1" applyAlignment="1" applyProtection="1">
      <alignment/>
      <protection/>
    </xf>
    <xf numFmtId="186" fontId="0" fillId="0" borderId="35" xfId="48" applyNumberFormat="1" applyFont="1" applyFill="1" applyBorder="1" applyAlignment="1" applyProtection="1">
      <alignment/>
      <protection/>
    </xf>
    <xf numFmtId="0" fontId="0" fillId="0" borderId="44"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44" fontId="0" fillId="0" borderId="20" xfId="50" applyFont="1" applyFill="1" applyBorder="1" applyAlignment="1" applyProtection="1">
      <alignment horizontal="center" vertical="center"/>
      <protection/>
    </xf>
    <xf numFmtId="43" fontId="0" fillId="0" borderId="35" xfId="48" applyNumberFormat="1" applyFont="1" applyFill="1" applyBorder="1" applyAlignment="1" applyProtection="1">
      <alignment/>
      <protection/>
    </xf>
    <xf numFmtId="44" fontId="0" fillId="0" borderId="20" xfId="50" applyFont="1" applyFill="1" applyBorder="1" applyAlignment="1" applyProtection="1">
      <alignment vertical="center"/>
      <protection/>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Alignment="1">
      <alignment wrapText="1"/>
    </xf>
    <xf numFmtId="0" fontId="2"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102" fillId="0" borderId="0" xfId="0" applyFont="1" applyFill="1" applyBorder="1" applyAlignment="1" applyProtection="1">
      <alignment vertical="center" wrapText="1"/>
      <protection/>
    </xf>
    <xf numFmtId="0" fontId="16" fillId="34" borderId="18" xfId="0" applyFont="1" applyFill="1" applyBorder="1" applyAlignment="1" applyProtection="1">
      <alignment horizontal="center" vertical="center" wrapText="1"/>
      <protection/>
    </xf>
    <xf numFmtId="0" fontId="16" fillId="24" borderId="18" xfId="0" applyFont="1" applyFill="1" applyBorder="1" applyAlignment="1" applyProtection="1">
      <alignment horizontal="center" vertical="center" wrapText="1"/>
      <protection/>
    </xf>
    <xf numFmtId="0" fontId="16" fillId="23" borderId="18" xfId="0" applyFont="1" applyFill="1" applyBorder="1" applyAlignment="1" applyProtection="1">
      <alignment horizontal="center" vertical="center" wrapText="1"/>
      <protection/>
    </xf>
    <xf numFmtId="0" fontId="110" fillId="23" borderId="38" xfId="0" applyFont="1" applyFill="1" applyBorder="1" applyAlignment="1" applyProtection="1">
      <alignment/>
      <protection locked="0"/>
    </xf>
    <xf numFmtId="0" fontId="0" fillId="23" borderId="38" xfId="0" applyFill="1" applyBorder="1" applyAlignment="1" applyProtection="1">
      <alignment/>
      <protection locked="0"/>
    </xf>
    <xf numFmtId="0" fontId="0" fillId="24" borderId="38" xfId="0" applyFill="1" applyBorder="1" applyAlignment="1" applyProtection="1">
      <alignment/>
      <protection locked="0"/>
    </xf>
    <xf numFmtId="0" fontId="108" fillId="24" borderId="38" xfId="0" applyFont="1" applyFill="1" applyBorder="1" applyAlignment="1" applyProtection="1">
      <alignment/>
      <protection locked="0"/>
    </xf>
    <xf numFmtId="44" fontId="0" fillId="32" borderId="51" xfId="0" applyNumberFormat="1" applyFill="1" applyBorder="1" applyAlignment="1" applyProtection="1">
      <alignment horizontal="center" vertical="center"/>
      <protection locked="0"/>
    </xf>
    <xf numFmtId="0" fontId="0" fillId="0" borderId="0" xfId="0" applyAlignment="1" applyProtection="1">
      <alignment horizontal="center" wrapText="1"/>
      <protection locked="0"/>
    </xf>
    <xf numFmtId="172" fontId="7" fillId="35" borderId="41" xfId="50" applyNumberFormat="1" applyFont="1" applyFill="1" applyBorder="1" applyAlignment="1" applyProtection="1">
      <alignment vertical="center"/>
      <protection/>
    </xf>
    <xf numFmtId="172" fontId="8" fillId="35" borderId="41" xfId="50" applyNumberFormat="1" applyFont="1" applyFill="1" applyBorder="1" applyAlignment="1" applyProtection="1">
      <alignment vertical="center"/>
      <protection/>
    </xf>
    <xf numFmtId="0" fontId="16" fillId="36" borderId="18" xfId="0" applyFont="1" applyFill="1" applyBorder="1" applyAlignment="1" applyProtection="1">
      <alignment horizontal="center" vertical="center" wrapText="1"/>
      <protection/>
    </xf>
    <xf numFmtId="0" fontId="16" fillId="36" borderId="18" xfId="0" applyFont="1" applyFill="1" applyBorder="1" applyAlignment="1" applyProtection="1">
      <alignment horizontal="center" vertical="center"/>
      <protection/>
    </xf>
    <xf numFmtId="0" fontId="0" fillId="37" borderId="38" xfId="0" applyFill="1" applyBorder="1" applyAlignment="1">
      <alignment/>
    </xf>
    <xf numFmtId="0" fontId="63" fillId="37" borderId="38" xfId="0" applyFont="1" applyFill="1" applyBorder="1" applyAlignment="1" applyProtection="1">
      <alignment vertical="center"/>
      <protection locked="0"/>
    </xf>
    <xf numFmtId="0" fontId="0" fillId="36" borderId="38" xfId="0" applyFill="1" applyBorder="1" applyAlignment="1">
      <alignment/>
    </xf>
    <xf numFmtId="0" fontId="63" fillId="36" borderId="38" xfId="0" applyFont="1" applyFill="1" applyBorder="1" applyAlignment="1" applyProtection="1">
      <alignment/>
      <protection locked="0"/>
    </xf>
    <xf numFmtId="6" fontId="0" fillId="38" borderId="15" xfId="0" applyNumberFormat="1" applyFill="1" applyBorder="1" applyAlignment="1" applyProtection="1">
      <alignment horizontal="center" vertical="center"/>
      <protection locked="0"/>
    </xf>
    <xf numFmtId="0" fontId="19" fillId="0" borderId="0" xfId="0" applyFont="1" applyFill="1" applyBorder="1" applyAlignment="1" applyProtection="1">
      <alignment horizontal="center" vertical="top" wrapText="1"/>
      <protection locked="0"/>
    </xf>
    <xf numFmtId="0" fontId="0" fillId="0" borderId="0" xfId="0" applyAlignment="1">
      <alignment horizontal="left"/>
    </xf>
    <xf numFmtId="0" fontId="0" fillId="0" borderId="0" xfId="0" applyFill="1" applyBorder="1" applyAlignment="1">
      <alignment/>
    </xf>
    <xf numFmtId="44" fontId="0" fillId="0" borderId="52" xfId="50" applyFont="1" applyFill="1" applyBorder="1" applyAlignment="1" applyProtection="1">
      <alignment horizontal="right" vertical="center"/>
      <protection/>
    </xf>
    <xf numFmtId="44" fontId="0" fillId="0" borderId="46" xfId="50" applyFont="1" applyFill="1" applyBorder="1" applyAlignment="1" applyProtection="1">
      <alignment horizontal="right" vertical="center"/>
      <protection/>
    </xf>
    <xf numFmtId="44" fontId="0" fillId="0" borderId="45" xfId="50" applyFont="1" applyFill="1" applyBorder="1" applyAlignment="1" applyProtection="1">
      <alignment horizontal="right" vertical="center"/>
      <protection/>
    </xf>
    <xf numFmtId="0" fontId="2" fillId="0" borderId="35" xfId="0" applyFont="1" applyFill="1" applyBorder="1" applyAlignment="1" applyProtection="1">
      <alignment vertical="center"/>
      <protection locked="0"/>
    </xf>
    <xf numFmtId="43" fontId="0" fillId="38" borderId="35" xfId="48"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center"/>
      <protection locked="0"/>
    </xf>
    <xf numFmtId="0" fontId="16" fillId="39" borderId="18" xfId="0" applyFont="1" applyFill="1" applyBorder="1" applyAlignment="1" applyProtection="1">
      <alignment horizontal="center" vertical="center" wrapText="1"/>
      <protection/>
    </xf>
    <xf numFmtId="0" fontId="109" fillId="0" borderId="0" xfId="0" applyFont="1" applyBorder="1" applyAlignment="1" applyProtection="1">
      <alignment horizontal="center" vertical="center"/>
      <protection locked="0"/>
    </xf>
    <xf numFmtId="0" fontId="107" fillId="0" borderId="0" xfId="0" applyFont="1" applyBorder="1" applyAlignment="1" applyProtection="1">
      <alignment horizontal="center" vertical="center"/>
      <protection locked="0"/>
    </xf>
    <xf numFmtId="172" fontId="107" fillId="0" borderId="0" xfId="0" applyNumberFormat="1" applyFont="1" applyBorder="1" applyAlignment="1" applyProtection="1">
      <alignment horizontal="center"/>
      <protection locked="0"/>
    </xf>
    <xf numFmtId="0" fontId="0" fillId="0" borderId="46"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54" xfId="0" applyFill="1" applyBorder="1" applyAlignment="1" applyProtection="1">
      <alignment vertical="center"/>
      <protection locked="0"/>
    </xf>
    <xf numFmtId="6" fontId="0" fillId="0" borderId="55" xfId="0" applyNumberFormat="1" applyFill="1" applyBorder="1" applyAlignment="1" applyProtection="1">
      <alignment horizontal="center" vertical="center"/>
      <protection/>
    </xf>
    <xf numFmtId="0" fontId="0" fillId="40" borderId="49" xfId="0" applyFill="1" applyBorder="1" applyAlignment="1" applyProtection="1">
      <alignment vertical="center"/>
      <protection locked="0"/>
    </xf>
    <xf numFmtId="0" fontId="0" fillId="40" borderId="36" xfId="0" applyFill="1" applyBorder="1" applyAlignment="1" applyProtection="1">
      <alignment vertical="center"/>
      <protection locked="0"/>
    </xf>
    <xf numFmtId="0" fontId="0" fillId="40" borderId="50" xfId="0" applyFill="1" applyBorder="1" applyAlignment="1" applyProtection="1">
      <alignment vertical="center"/>
      <protection locked="0"/>
    </xf>
    <xf numFmtId="6" fontId="0" fillId="40" borderId="56" xfId="0" applyNumberFormat="1" applyFill="1" applyBorder="1" applyAlignment="1" applyProtection="1">
      <alignment horizontal="center" vertical="center"/>
      <protection/>
    </xf>
    <xf numFmtId="0" fontId="0" fillId="40" borderId="42" xfId="0" applyFill="1" applyBorder="1" applyAlignment="1" applyProtection="1">
      <alignment vertical="center"/>
      <protection locked="0"/>
    </xf>
    <xf numFmtId="0" fontId="0" fillId="40" borderId="26" xfId="0" applyFill="1" applyBorder="1" applyAlignment="1" applyProtection="1">
      <alignment vertical="center"/>
      <protection locked="0"/>
    </xf>
    <xf numFmtId="0" fontId="0" fillId="40" borderId="27" xfId="0" applyFill="1" applyBorder="1" applyAlignment="1" applyProtection="1">
      <alignment vertical="center"/>
      <protection locked="0"/>
    </xf>
    <xf numFmtId="43" fontId="0" fillId="40" borderId="27" xfId="48" applyNumberFormat="1" applyFont="1" applyFill="1" applyBorder="1" applyAlignment="1" applyProtection="1">
      <alignment/>
      <protection/>
    </xf>
    <xf numFmtId="6" fontId="0" fillId="40" borderId="25" xfId="0" applyNumberFormat="1" applyFill="1" applyBorder="1" applyAlignment="1" applyProtection="1">
      <alignment/>
      <protection/>
    </xf>
    <xf numFmtId="43" fontId="0" fillId="40" borderId="27" xfId="48" applyFont="1" applyFill="1" applyBorder="1" applyAlignment="1" applyProtection="1">
      <alignment/>
      <protection/>
    </xf>
    <xf numFmtId="0" fontId="0" fillId="40" borderId="37" xfId="0" applyFill="1" applyBorder="1" applyAlignment="1" applyProtection="1">
      <alignment vertical="center"/>
      <protection locked="0"/>
    </xf>
    <xf numFmtId="43" fontId="0" fillId="40" borderId="37" xfId="48" applyFont="1" applyFill="1" applyBorder="1" applyAlignment="1" applyProtection="1">
      <alignment vertical="center"/>
      <protection/>
    </xf>
    <xf numFmtId="6" fontId="0" fillId="40" borderId="56" xfId="0" applyNumberFormat="1" applyFill="1" applyBorder="1" applyAlignment="1" applyProtection="1">
      <alignment vertical="center"/>
      <protection/>
    </xf>
    <xf numFmtId="43" fontId="0" fillId="40" borderId="27" xfId="48" applyFont="1" applyFill="1" applyBorder="1" applyAlignment="1" applyProtection="1">
      <alignment horizontal="center" vertical="center"/>
      <protection/>
    </xf>
    <xf numFmtId="6" fontId="0" fillId="40" borderId="25" xfId="0" applyNumberFormat="1" applyFill="1" applyBorder="1" applyAlignment="1" applyProtection="1">
      <alignment horizontal="center" vertical="center"/>
      <protection/>
    </xf>
    <xf numFmtId="0" fontId="0" fillId="40" borderId="28"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58" xfId="0" applyFill="1" applyBorder="1" applyAlignment="1" applyProtection="1">
      <alignment vertical="center"/>
      <protection locked="0"/>
    </xf>
    <xf numFmtId="43" fontId="0" fillId="0" borderId="58" xfId="48" applyFont="1" applyFill="1" applyBorder="1" applyAlignment="1" applyProtection="1">
      <alignment vertical="center"/>
      <protection/>
    </xf>
    <xf numFmtId="6" fontId="0" fillId="0" borderId="59" xfId="0" applyNumberFormat="1" applyFill="1" applyBorder="1" applyAlignment="1" applyProtection="1">
      <alignment vertical="center"/>
      <protection/>
    </xf>
    <xf numFmtId="44" fontId="0" fillId="0" borderId="17" xfId="50" applyFont="1" applyFill="1" applyBorder="1" applyAlignment="1" applyProtection="1">
      <alignment vertical="center"/>
      <protection/>
    </xf>
    <xf numFmtId="6" fontId="0" fillId="0" borderId="60" xfId="0" applyNumberFormat="1" applyFill="1" applyBorder="1" applyAlignment="1" applyProtection="1">
      <alignment horizontal="center" vertical="center"/>
      <protection/>
    </xf>
    <xf numFmtId="44" fontId="0" fillId="0" borderId="61" xfId="50" applyFont="1" applyFill="1" applyBorder="1" applyAlignment="1" applyProtection="1">
      <alignment horizontal="right" vertical="center"/>
      <protection/>
    </xf>
    <xf numFmtId="44" fontId="0" fillId="0" borderId="62" xfId="50" applyFont="1" applyFill="1" applyBorder="1" applyAlignment="1" applyProtection="1">
      <alignment horizontal="right" vertical="center"/>
      <protection/>
    </xf>
    <xf numFmtId="44" fontId="0" fillId="0" borderId="63" xfId="50" applyFont="1" applyFill="1" applyBorder="1" applyAlignment="1" applyProtection="1">
      <alignment horizontal="right" vertical="center"/>
      <protection/>
    </xf>
    <xf numFmtId="0" fontId="0" fillId="0" borderId="30" xfId="0" applyFill="1" applyBorder="1" applyAlignment="1" applyProtection="1">
      <alignment vertical="center"/>
      <protection locked="0"/>
    </xf>
    <xf numFmtId="44" fontId="0" fillId="0" borderId="64" xfId="50" applyFont="1" applyFill="1" applyBorder="1" applyAlignment="1" applyProtection="1">
      <alignment horizontal="right" vertical="center"/>
      <protection/>
    </xf>
    <xf numFmtId="0" fontId="0" fillId="0" borderId="31" xfId="0" applyFill="1" applyBorder="1" applyAlignment="1" applyProtection="1">
      <alignment vertical="center"/>
      <protection locked="0"/>
    </xf>
    <xf numFmtId="0" fontId="0" fillId="0" borderId="65" xfId="0" applyFill="1" applyBorder="1" applyAlignment="1" applyProtection="1">
      <alignment vertical="center"/>
      <protection locked="0"/>
    </xf>
    <xf numFmtId="0" fontId="0" fillId="0" borderId="66" xfId="0" applyFill="1" applyBorder="1" applyAlignment="1" applyProtection="1">
      <alignment vertical="center"/>
      <protection locked="0"/>
    </xf>
    <xf numFmtId="6" fontId="0" fillId="0" borderId="67" xfId="0" applyNumberFormat="1" applyFill="1" applyBorder="1" applyAlignment="1" applyProtection="1">
      <alignment horizontal="center" vertical="center"/>
      <protection/>
    </xf>
    <xf numFmtId="44" fontId="0" fillId="0" borderId="68" xfId="50" applyFont="1" applyFill="1" applyBorder="1" applyAlignment="1" applyProtection="1">
      <alignment horizontal="right" vertical="center"/>
      <protection/>
    </xf>
    <xf numFmtId="43" fontId="0" fillId="0" borderId="69" xfId="48" applyFont="1" applyFill="1" applyBorder="1" applyAlignment="1" applyProtection="1">
      <alignment horizontal="center" vertical="center"/>
      <protection/>
    </xf>
    <xf numFmtId="43" fontId="0" fillId="40" borderId="70" xfId="48" applyFont="1" applyFill="1" applyBorder="1" applyAlignment="1" applyProtection="1">
      <alignment horizontal="center" vertical="center"/>
      <protection/>
    </xf>
    <xf numFmtId="43" fontId="0" fillId="0" borderId="71" xfId="48" applyFont="1" applyFill="1" applyBorder="1" applyAlignment="1" applyProtection="1">
      <alignment horizontal="center" vertical="center"/>
      <protection/>
    </xf>
    <xf numFmtId="43" fontId="0" fillId="0" borderId="72" xfId="48" applyFont="1" applyFill="1" applyBorder="1" applyAlignment="1" applyProtection="1">
      <alignment horizontal="center" vertical="center"/>
      <protection/>
    </xf>
    <xf numFmtId="43" fontId="0" fillId="0" borderId="73" xfId="48" applyFont="1" applyFill="1" applyBorder="1" applyAlignment="1" applyProtection="1">
      <alignment horizontal="center" vertical="center"/>
      <protection/>
    </xf>
    <xf numFmtId="0" fontId="0" fillId="37" borderId="0" xfId="0" applyFill="1" applyAlignment="1" applyProtection="1">
      <alignment/>
      <protection locked="0"/>
    </xf>
    <xf numFmtId="0" fontId="102" fillId="37" borderId="0" xfId="0" applyFont="1" applyFill="1" applyBorder="1" applyAlignment="1" applyProtection="1">
      <alignment horizontal="center" vertical="center" wrapText="1"/>
      <protection/>
    </xf>
    <xf numFmtId="0" fontId="0" fillId="37" borderId="0" xfId="0" applyFill="1" applyBorder="1" applyAlignment="1" applyProtection="1">
      <alignment horizontal="center" wrapText="1"/>
      <protection/>
    </xf>
    <xf numFmtId="172" fontId="102" fillId="37" borderId="0" xfId="0" applyNumberFormat="1" applyFont="1" applyFill="1" applyBorder="1" applyAlignment="1" applyProtection="1">
      <alignment horizontal="center" vertical="center" wrapText="1"/>
      <protection/>
    </xf>
    <xf numFmtId="0" fontId="31" fillId="9" borderId="74" xfId="0" applyFont="1" applyFill="1" applyBorder="1" applyAlignment="1" applyProtection="1">
      <alignment horizontal="center" vertical="center" wrapText="1"/>
      <protection/>
    </xf>
    <xf numFmtId="0" fontId="0" fillId="37" borderId="34" xfId="0" applyFill="1" applyBorder="1" applyAlignment="1" applyProtection="1">
      <alignment vertical="center" wrapText="1"/>
      <protection/>
    </xf>
    <xf numFmtId="0" fontId="0" fillId="37" borderId="0" xfId="0" applyFill="1" applyBorder="1" applyAlignment="1" applyProtection="1">
      <alignment/>
      <protection locked="0"/>
    </xf>
    <xf numFmtId="0" fontId="12" fillId="37" borderId="34" xfId="0" applyFont="1" applyFill="1" applyBorder="1" applyAlignment="1" applyProtection="1">
      <alignment vertical="center" wrapText="1"/>
      <protection/>
    </xf>
    <xf numFmtId="0" fontId="0" fillId="37" borderId="0" xfId="0" applyFill="1" applyAlignment="1" applyProtection="1">
      <alignment wrapText="1"/>
      <protection/>
    </xf>
    <xf numFmtId="0" fontId="0" fillId="37" borderId="0" xfId="0" applyFill="1" applyAlignment="1" applyProtection="1">
      <alignment wrapText="1"/>
      <protection locked="0"/>
    </xf>
    <xf numFmtId="0" fontId="0" fillId="0" borderId="0" xfId="0" applyAlignment="1" applyProtection="1">
      <alignment wrapText="1"/>
      <protection locked="0"/>
    </xf>
    <xf numFmtId="0" fontId="8" fillId="37" borderId="0" xfId="0" applyFont="1" applyFill="1" applyAlignment="1" applyProtection="1">
      <alignment horizontal="left" wrapText="1"/>
      <protection/>
    </xf>
    <xf numFmtId="44" fontId="58" fillId="37" borderId="0" xfId="50" applyFont="1" applyFill="1" applyAlignment="1" applyProtection="1">
      <alignment wrapText="1"/>
      <protection/>
    </xf>
    <xf numFmtId="44" fontId="58" fillId="37" borderId="0" xfId="50" applyFont="1" applyFill="1" applyAlignment="1" applyProtection="1">
      <alignment horizontal="right" wrapText="1"/>
      <protection/>
    </xf>
    <xf numFmtId="0" fontId="30" fillId="13" borderId="75" xfId="0" applyFont="1" applyFill="1" applyBorder="1" applyAlignment="1" applyProtection="1">
      <alignment horizontal="center" vertical="center" wrapText="1"/>
      <protection/>
    </xf>
    <xf numFmtId="0" fontId="31" fillId="13" borderId="74" xfId="0" applyFont="1" applyFill="1" applyBorder="1" applyAlignment="1" applyProtection="1">
      <alignment horizontal="center" vertical="center" wrapText="1"/>
      <protection/>
    </xf>
    <xf numFmtId="0" fontId="7" fillId="13" borderId="17" xfId="0" applyFont="1" applyFill="1" applyBorder="1" applyAlignment="1" applyProtection="1">
      <alignment horizontal="center" vertical="center" wrapText="1"/>
      <protection/>
    </xf>
    <xf numFmtId="0" fontId="8" fillId="0" borderId="12" xfId="0" applyFont="1" applyBorder="1" applyAlignment="1" applyProtection="1">
      <alignment wrapText="1"/>
      <protection/>
    </xf>
    <xf numFmtId="0" fontId="8" fillId="0" borderId="10" xfId="0" applyFont="1" applyBorder="1" applyAlignment="1" applyProtection="1">
      <alignment horizontal="center" vertical="center" wrapText="1"/>
      <protection/>
    </xf>
    <xf numFmtId="174" fontId="8" fillId="0" borderId="39" xfId="50" applyNumberFormat="1" applyFont="1" applyBorder="1" applyAlignment="1" applyProtection="1">
      <alignment horizontal="center" vertical="center" wrapText="1"/>
      <protection/>
    </xf>
    <xf numFmtId="182" fontId="8" fillId="0" borderId="76" xfId="54" applyNumberFormat="1" applyFont="1" applyBorder="1" applyAlignment="1" applyProtection="1">
      <alignment horizontal="center" wrapText="1"/>
      <protection/>
    </xf>
    <xf numFmtId="172" fontId="7" fillId="41" borderId="77" xfId="50" applyNumberFormat="1" applyFont="1" applyFill="1" applyBorder="1" applyAlignment="1" applyProtection="1">
      <alignment wrapText="1"/>
      <protection/>
    </xf>
    <xf numFmtId="0" fontId="8" fillId="0" borderId="71" xfId="0" applyFont="1" applyBorder="1" applyAlignment="1" applyProtection="1">
      <alignment wrapText="1"/>
      <protection/>
    </xf>
    <xf numFmtId="174" fontId="8" fillId="0" borderId="38" xfId="50" applyNumberFormat="1" applyFont="1" applyBorder="1" applyAlignment="1" applyProtection="1">
      <alignment horizontal="center" vertical="center" wrapText="1"/>
      <protection/>
    </xf>
    <xf numFmtId="174" fontId="8" fillId="0" borderId="25" xfId="50" applyNumberFormat="1" applyFont="1" applyBorder="1" applyAlignment="1" applyProtection="1">
      <alignment horizontal="center" vertical="center" wrapText="1"/>
      <protection/>
    </xf>
    <xf numFmtId="10" fontId="8" fillId="0" borderId="76" xfId="54" applyNumberFormat="1" applyFont="1" applyBorder="1" applyAlignment="1" applyProtection="1">
      <alignment horizontal="center" wrapText="1"/>
      <protection/>
    </xf>
    <xf numFmtId="172" fontId="7" fillId="41" borderId="78" xfId="50" applyNumberFormat="1" applyFont="1" applyFill="1" applyBorder="1" applyAlignment="1" applyProtection="1">
      <alignment wrapText="1"/>
      <protection/>
    </xf>
    <xf numFmtId="0" fontId="8" fillId="0" borderId="14" xfId="0" applyFont="1" applyBorder="1" applyAlignment="1" applyProtection="1">
      <alignment wrapText="1"/>
      <protection/>
    </xf>
    <xf numFmtId="172" fontId="7" fillId="41" borderId="79" xfId="50" applyNumberFormat="1" applyFont="1" applyFill="1" applyBorder="1" applyAlignment="1" applyProtection="1">
      <alignment wrapText="1"/>
      <protection/>
    </xf>
    <xf numFmtId="0" fontId="58" fillId="37" borderId="0" xfId="0" applyFont="1" applyFill="1" applyBorder="1" applyAlignment="1" applyProtection="1">
      <alignment horizontal="center" wrapText="1"/>
      <protection/>
    </xf>
    <xf numFmtId="0" fontId="30" fillId="12" borderId="74" xfId="0" applyFont="1" applyFill="1" applyBorder="1" applyAlignment="1" applyProtection="1">
      <alignment horizontal="center" vertical="center" wrapText="1"/>
      <protection/>
    </xf>
    <xf numFmtId="0" fontId="31" fillId="12" borderId="74" xfId="0" applyFont="1" applyFill="1" applyBorder="1" applyAlignment="1" applyProtection="1">
      <alignment horizontal="center" vertical="center" wrapText="1"/>
      <protection/>
    </xf>
    <xf numFmtId="0" fontId="7" fillId="12" borderId="80" xfId="0" applyFont="1" applyFill="1" applyBorder="1" applyAlignment="1" applyProtection="1">
      <alignment horizontal="center" vertical="center" wrapText="1"/>
      <protection/>
    </xf>
    <xf numFmtId="0" fontId="8" fillId="0" borderId="39" xfId="0" applyFont="1" applyBorder="1" applyAlignment="1" applyProtection="1">
      <alignment wrapText="1"/>
      <protection/>
    </xf>
    <xf numFmtId="174" fontId="8" fillId="0" borderId="25" xfId="50" applyNumberFormat="1" applyFont="1" applyBorder="1" applyAlignment="1" applyProtection="1">
      <alignment wrapText="1"/>
      <protection/>
    </xf>
    <xf numFmtId="171" fontId="58" fillId="37" borderId="0" xfId="0" applyNumberFormat="1" applyFont="1" applyFill="1" applyAlignment="1" applyProtection="1">
      <alignment wrapText="1"/>
      <protection/>
    </xf>
    <xf numFmtId="174" fontId="8" fillId="0" borderId="81" xfId="50" applyNumberFormat="1" applyFont="1" applyBorder="1" applyAlignment="1" applyProtection="1">
      <alignment horizontal="center" vertical="center" wrapText="1"/>
      <protection/>
    </xf>
    <xf numFmtId="174" fontId="8" fillId="0" borderId="15" xfId="50" applyNumberFormat="1" applyFont="1" applyBorder="1" applyAlignment="1" applyProtection="1">
      <alignment horizontal="center" vertical="center" wrapText="1"/>
      <protection/>
    </xf>
    <xf numFmtId="10" fontId="8" fillId="0" borderId="82" xfId="54" applyNumberFormat="1" applyFont="1" applyBorder="1" applyAlignment="1" applyProtection="1">
      <alignment horizontal="center" wrapText="1"/>
      <protection/>
    </xf>
    <xf numFmtId="0" fontId="8" fillId="37" borderId="0" xfId="0" applyFont="1" applyFill="1" applyBorder="1" applyAlignment="1" applyProtection="1">
      <alignment wrapText="1"/>
      <protection/>
    </xf>
    <xf numFmtId="174" fontId="8" fillId="37" borderId="83" xfId="50" applyNumberFormat="1" applyFont="1" applyFill="1" applyBorder="1" applyAlignment="1" applyProtection="1">
      <alignment wrapText="1"/>
      <protection/>
    </xf>
    <xf numFmtId="173" fontId="8" fillId="37" borderId="83" xfId="0" applyNumberFormat="1" applyFont="1" applyFill="1" applyBorder="1" applyAlignment="1" applyProtection="1">
      <alignment wrapText="1"/>
      <protection/>
    </xf>
    <xf numFmtId="172" fontId="7" fillId="37" borderId="0" xfId="50" applyNumberFormat="1" applyFont="1" applyFill="1" applyBorder="1" applyAlignment="1" applyProtection="1">
      <alignment wrapText="1"/>
      <protection/>
    </xf>
    <xf numFmtId="174" fontId="8" fillId="37" borderId="0" xfId="50" applyNumberFormat="1" applyFont="1" applyFill="1" applyBorder="1" applyAlignment="1" applyProtection="1">
      <alignment wrapText="1"/>
      <protection/>
    </xf>
    <xf numFmtId="0" fontId="30" fillId="11" borderId="74" xfId="0" applyFont="1" applyFill="1" applyBorder="1" applyAlignment="1" applyProtection="1">
      <alignment horizontal="center" vertical="center" wrapText="1"/>
      <protection/>
    </xf>
    <xf numFmtId="182" fontId="8" fillId="0" borderId="84" xfId="54" applyNumberFormat="1" applyFont="1" applyBorder="1" applyAlignment="1" applyProtection="1">
      <alignment horizontal="center" vertical="center" wrapText="1"/>
      <protection/>
    </xf>
    <xf numFmtId="182" fontId="8" fillId="0" borderId="78" xfId="54" applyNumberFormat="1" applyFont="1" applyBorder="1" applyAlignment="1" applyProtection="1">
      <alignment horizontal="center" vertical="center" wrapText="1"/>
      <protection/>
    </xf>
    <xf numFmtId="182" fontId="8" fillId="0" borderId="79" xfId="54" applyNumberFormat="1" applyFont="1" applyBorder="1" applyAlignment="1" applyProtection="1">
      <alignment horizontal="center" vertical="center" wrapText="1"/>
      <protection/>
    </xf>
    <xf numFmtId="0" fontId="16" fillId="37" borderId="0" xfId="0" applyFont="1" applyFill="1" applyBorder="1" applyAlignment="1" applyProtection="1">
      <alignment horizontal="center" wrapText="1"/>
      <protection/>
    </xf>
    <xf numFmtId="172" fontId="7" fillId="37" borderId="0" xfId="50" applyNumberFormat="1" applyFont="1" applyFill="1" applyBorder="1" applyAlignment="1" applyProtection="1">
      <alignment vertical="center" wrapText="1"/>
      <protection/>
    </xf>
    <xf numFmtId="0" fontId="30" fillId="42" borderId="74" xfId="0" applyFont="1" applyFill="1" applyBorder="1" applyAlignment="1" applyProtection="1">
      <alignment horizontal="center" vertical="center" wrapText="1"/>
      <protection/>
    </xf>
    <xf numFmtId="0" fontId="31" fillId="42" borderId="74" xfId="0" applyFont="1" applyFill="1" applyBorder="1" applyAlignment="1" applyProtection="1">
      <alignment horizontal="center" vertical="center" wrapText="1"/>
      <protection/>
    </xf>
    <xf numFmtId="0" fontId="7" fillId="42" borderId="74" xfId="0" applyFont="1" applyFill="1" applyBorder="1" applyAlignment="1" applyProtection="1">
      <alignment horizontal="center" vertical="center" wrapText="1"/>
      <protection/>
    </xf>
    <xf numFmtId="0" fontId="29" fillId="0" borderId="85" xfId="0" applyFont="1" applyBorder="1" applyAlignment="1" applyProtection="1">
      <alignment horizontal="center" vertical="center" wrapText="1"/>
      <protection/>
    </xf>
    <xf numFmtId="0" fontId="8" fillId="0" borderId="60" xfId="0" applyFont="1" applyBorder="1" applyAlignment="1" applyProtection="1">
      <alignment vertical="center" wrapText="1"/>
      <protection/>
    </xf>
    <xf numFmtId="174" fontId="8" fillId="0" borderId="86" xfId="50" applyNumberFormat="1" applyFont="1" applyBorder="1" applyAlignment="1" applyProtection="1">
      <alignment vertical="center" wrapText="1"/>
      <protection/>
    </xf>
    <xf numFmtId="9" fontId="8" fillId="0" borderId="87" xfId="54" applyFont="1" applyBorder="1" applyAlignment="1" applyProtection="1">
      <alignment horizontal="center" vertical="center" wrapText="1"/>
      <protection/>
    </xf>
    <xf numFmtId="172" fontId="7" fillId="41" borderId="61" xfId="50" applyNumberFormat="1" applyFont="1" applyFill="1" applyBorder="1" applyAlignment="1" applyProtection="1">
      <alignment vertical="center" wrapText="1"/>
      <protection/>
    </xf>
    <xf numFmtId="0" fontId="29" fillId="0" borderId="88" xfId="0" applyFont="1" applyBorder="1" applyAlignment="1" applyProtection="1">
      <alignment horizontal="center" vertical="center" wrapText="1"/>
      <protection/>
    </xf>
    <xf numFmtId="174" fontId="8" fillId="0" borderId="38" xfId="50" applyNumberFormat="1" applyFont="1" applyBorder="1" applyAlignment="1" applyProtection="1">
      <alignment vertical="center" wrapText="1"/>
      <protection/>
    </xf>
    <xf numFmtId="173" fontId="8" fillId="35" borderId="38" xfId="0" applyNumberFormat="1" applyFont="1" applyFill="1" applyBorder="1" applyAlignment="1" applyProtection="1">
      <alignment wrapText="1"/>
      <protection locked="0"/>
    </xf>
    <xf numFmtId="9" fontId="8" fillId="0" borderId="89" xfId="54" applyFont="1" applyBorder="1" applyAlignment="1" applyProtection="1">
      <alignment horizontal="center" vertical="center" wrapText="1"/>
      <protection/>
    </xf>
    <xf numFmtId="172" fontId="7" fillId="41" borderId="63" xfId="50" applyNumberFormat="1" applyFont="1" applyFill="1" applyBorder="1" applyAlignment="1" applyProtection="1">
      <alignment vertical="center" wrapText="1"/>
      <protection/>
    </xf>
    <xf numFmtId="174" fontId="8" fillId="0" borderId="25" xfId="50" applyNumberFormat="1" applyFont="1" applyBorder="1" applyAlignment="1" applyProtection="1">
      <alignment vertical="center" wrapText="1"/>
      <protection/>
    </xf>
    <xf numFmtId="174" fontId="8" fillId="0" borderId="27" xfId="50" applyNumberFormat="1" applyFont="1" applyBorder="1" applyAlignment="1" applyProtection="1">
      <alignment vertical="center" wrapText="1"/>
      <protection/>
    </xf>
    <xf numFmtId="0" fontId="29" fillId="0" borderId="90" xfId="0" applyFont="1" applyBorder="1" applyAlignment="1" applyProtection="1">
      <alignment horizontal="center" vertical="center" wrapText="1"/>
      <protection/>
    </xf>
    <xf numFmtId="174" fontId="8" fillId="0" borderId="55" xfId="50" applyNumberFormat="1" applyFont="1" applyBorder="1" applyAlignment="1" applyProtection="1">
      <alignment vertical="center" wrapText="1"/>
      <protection/>
    </xf>
    <xf numFmtId="9" fontId="8" fillId="0" borderId="91" xfId="54" applyFont="1" applyBorder="1" applyAlignment="1" applyProtection="1">
      <alignment horizontal="center" vertical="center" wrapText="1"/>
      <protection/>
    </xf>
    <xf numFmtId="0" fontId="29" fillId="0" borderId="92" xfId="0" applyFont="1" applyBorder="1" applyAlignment="1" applyProtection="1">
      <alignment horizontal="center" vertical="center" wrapText="1"/>
      <protection/>
    </xf>
    <xf numFmtId="174" fontId="8" fillId="0" borderId="67" xfId="50" applyNumberFormat="1" applyFont="1" applyBorder="1" applyAlignment="1" applyProtection="1">
      <alignment vertical="center" wrapText="1"/>
      <protection/>
    </xf>
    <xf numFmtId="174" fontId="8" fillId="0" borderId="93" xfId="50" applyNumberFormat="1" applyFont="1" applyBorder="1" applyAlignment="1" applyProtection="1">
      <alignment vertical="center" wrapText="1"/>
      <protection/>
    </xf>
    <xf numFmtId="9" fontId="8" fillId="0" borderId="94" xfId="54" applyFont="1" applyBorder="1" applyAlignment="1" applyProtection="1">
      <alignment horizontal="center" vertical="center" wrapText="1"/>
      <protection/>
    </xf>
    <xf numFmtId="44" fontId="111" fillId="41" borderId="68" xfId="50" applyFont="1" applyFill="1" applyBorder="1" applyAlignment="1">
      <alignment vertical="center" wrapText="1"/>
    </xf>
    <xf numFmtId="0" fontId="30" fillId="9" borderId="74" xfId="0" applyFont="1" applyFill="1" applyBorder="1" applyAlignment="1" applyProtection="1">
      <alignment horizontal="center" vertical="center" wrapText="1"/>
      <protection/>
    </xf>
    <xf numFmtId="0" fontId="7" fillId="9" borderId="80" xfId="0" applyFont="1" applyFill="1" applyBorder="1" applyAlignment="1" applyProtection="1">
      <alignment horizontal="center" vertical="center" wrapText="1"/>
      <protection/>
    </xf>
    <xf numFmtId="172" fontId="58" fillId="37" borderId="0" xfId="0" applyNumberFormat="1" applyFont="1" applyFill="1" applyAlignment="1" applyProtection="1">
      <alignment wrapText="1"/>
      <protection/>
    </xf>
    <xf numFmtId="0" fontId="30" fillId="14" borderId="74" xfId="0" applyFont="1" applyFill="1" applyBorder="1" applyAlignment="1" applyProtection="1">
      <alignment horizontal="center" vertical="center" wrapText="1"/>
      <protection/>
    </xf>
    <xf numFmtId="0" fontId="31" fillId="14" borderId="74" xfId="0" applyFont="1" applyFill="1" applyBorder="1" applyAlignment="1" applyProtection="1">
      <alignment horizontal="center" vertical="center" wrapText="1"/>
      <protection/>
    </xf>
    <xf numFmtId="0" fontId="8" fillId="0" borderId="10" xfId="0" applyFont="1" applyBorder="1" applyAlignment="1" applyProtection="1">
      <alignment wrapText="1"/>
      <protection/>
    </xf>
    <xf numFmtId="173" fontId="8" fillId="35" borderId="10" xfId="0" applyNumberFormat="1" applyFont="1" applyFill="1" applyBorder="1" applyAlignment="1" applyProtection="1">
      <alignment wrapText="1"/>
      <protection locked="0"/>
    </xf>
    <xf numFmtId="174" fontId="8" fillId="0" borderId="39" xfId="50" applyNumberFormat="1" applyFont="1" applyBorder="1" applyAlignment="1" applyProtection="1">
      <alignment wrapText="1"/>
      <protection/>
    </xf>
    <xf numFmtId="9" fontId="8" fillId="0" borderId="76" xfId="54" applyFont="1" applyBorder="1" applyAlignment="1" applyProtection="1">
      <alignment horizontal="center" wrapText="1"/>
      <protection/>
    </xf>
    <xf numFmtId="172" fontId="7" fillId="41" borderId="95" xfId="50" applyNumberFormat="1" applyFont="1" applyFill="1" applyBorder="1" applyAlignment="1" applyProtection="1">
      <alignment wrapText="1"/>
      <protection/>
    </xf>
    <xf numFmtId="174" fontId="8" fillId="0" borderId="38" xfId="50" applyNumberFormat="1" applyFont="1" applyBorder="1" applyAlignment="1" applyProtection="1">
      <alignment wrapText="1"/>
      <protection/>
    </xf>
    <xf numFmtId="172" fontId="7" fillId="41" borderId="48" xfId="50" applyNumberFormat="1" applyFont="1" applyFill="1" applyBorder="1" applyAlignment="1" applyProtection="1">
      <alignment wrapText="1"/>
      <protection/>
    </xf>
    <xf numFmtId="0" fontId="58" fillId="37" borderId="0" xfId="0" applyFont="1" applyFill="1" applyAlignment="1" applyProtection="1">
      <alignment wrapText="1"/>
      <protection/>
    </xf>
    <xf numFmtId="0" fontId="30" fillId="43" borderId="74" xfId="0" applyFont="1" applyFill="1" applyBorder="1" applyAlignment="1" applyProtection="1">
      <alignment horizontal="center" vertical="center" wrapText="1"/>
      <protection/>
    </xf>
    <xf numFmtId="0" fontId="31" fillId="43" borderId="74" xfId="0" applyFont="1" applyFill="1" applyBorder="1" applyAlignment="1" applyProtection="1">
      <alignment horizontal="center" vertical="center" wrapText="1"/>
      <protection/>
    </xf>
    <xf numFmtId="0" fontId="30" fillId="44" borderId="74" xfId="0" applyFont="1" applyFill="1" applyBorder="1" applyAlignment="1" applyProtection="1">
      <alignment horizontal="center" vertical="center" wrapText="1"/>
      <protection/>
    </xf>
    <xf numFmtId="0" fontId="31" fillId="44" borderId="74" xfId="0" applyFont="1" applyFill="1" applyBorder="1" applyAlignment="1" applyProtection="1">
      <alignment horizontal="center" vertical="center" wrapText="1"/>
      <protection/>
    </xf>
    <xf numFmtId="0" fontId="0" fillId="37" borderId="0" xfId="0" applyFill="1" applyBorder="1" applyAlignment="1" applyProtection="1">
      <alignment wrapText="1"/>
      <protection locked="0"/>
    </xf>
    <xf numFmtId="0" fontId="30" fillId="45" borderId="74" xfId="0" applyFont="1" applyFill="1" applyBorder="1" applyAlignment="1" applyProtection="1">
      <alignment horizontal="center" vertical="center" wrapText="1"/>
      <protection/>
    </xf>
    <xf numFmtId="0" fontId="31" fillId="45" borderId="96" xfId="0" applyFont="1" applyFill="1" applyBorder="1" applyAlignment="1" applyProtection="1">
      <alignment horizontal="center" vertical="center" wrapText="1"/>
      <protection/>
    </xf>
    <xf numFmtId="179" fontId="7" fillId="41" borderId="95" xfId="50" applyNumberFormat="1" applyFont="1" applyFill="1" applyBorder="1" applyAlignment="1" applyProtection="1">
      <alignment wrapText="1"/>
      <protection/>
    </xf>
    <xf numFmtId="179" fontId="7" fillId="41" borderId="48" xfId="50" applyNumberFormat="1" applyFont="1" applyFill="1" applyBorder="1" applyAlignment="1" applyProtection="1">
      <alignment wrapText="1"/>
      <protection/>
    </xf>
    <xf numFmtId="0" fontId="7" fillId="43" borderId="74" xfId="0" applyFont="1" applyFill="1" applyBorder="1" applyAlignment="1" applyProtection="1">
      <alignment horizontal="center" vertical="center" wrapText="1"/>
      <protection/>
    </xf>
    <xf numFmtId="9" fontId="8" fillId="37" borderId="0" xfId="54" applyFont="1" applyFill="1" applyBorder="1" applyAlignment="1" applyProtection="1">
      <alignment horizontal="center" wrapText="1"/>
      <protection/>
    </xf>
    <xf numFmtId="0" fontId="7" fillId="45" borderId="96" xfId="0" applyFont="1" applyFill="1" applyBorder="1" applyAlignment="1" applyProtection="1">
      <alignment horizontal="center" vertical="center" wrapText="1"/>
      <protection/>
    </xf>
    <xf numFmtId="0" fontId="8" fillId="0" borderId="97" xfId="0" applyFont="1" applyBorder="1" applyAlignment="1" applyProtection="1">
      <alignment horizontal="center" vertical="center" wrapText="1"/>
      <protection/>
    </xf>
    <xf numFmtId="0" fontId="8" fillId="0" borderId="88" xfId="0" applyFont="1" applyBorder="1" applyAlignment="1" applyProtection="1">
      <alignment horizontal="center" vertical="center" wrapText="1"/>
      <protection/>
    </xf>
    <xf numFmtId="0" fontId="8" fillId="0" borderId="92" xfId="0" applyFont="1" applyBorder="1" applyAlignment="1" applyProtection="1">
      <alignment horizontal="center" vertical="center" wrapText="1"/>
      <protection/>
    </xf>
    <xf numFmtId="174" fontId="8" fillId="0" borderId="98" xfId="50" applyNumberFormat="1" applyFont="1" applyBorder="1" applyAlignment="1" applyProtection="1">
      <alignment wrapText="1"/>
      <protection/>
    </xf>
    <xf numFmtId="173" fontId="8" fillId="35" borderId="98" xfId="0" applyNumberFormat="1" applyFont="1" applyFill="1" applyBorder="1" applyAlignment="1" applyProtection="1">
      <alignment wrapText="1"/>
      <protection locked="0"/>
    </xf>
    <xf numFmtId="0" fontId="8" fillId="0" borderId="99" xfId="0" applyFont="1" applyBorder="1" applyAlignment="1" applyProtection="1">
      <alignment wrapText="1"/>
      <protection/>
    </xf>
    <xf numFmtId="10" fontId="8" fillId="0" borderId="100" xfId="54" applyNumberFormat="1" applyFont="1" applyBorder="1" applyAlignment="1" applyProtection="1">
      <alignment horizontal="center" wrapText="1"/>
      <protection/>
    </xf>
    <xf numFmtId="179" fontId="7" fillId="41" borderId="101" xfId="50" applyNumberFormat="1" applyFont="1" applyFill="1" applyBorder="1" applyAlignment="1" applyProtection="1">
      <alignment wrapText="1"/>
      <protection/>
    </xf>
    <xf numFmtId="0" fontId="7" fillId="14" borderId="74" xfId="0" applyFont="1" applyFill="1" applyBorder="1" applyAlignment="1" applyProtection="1">
      <alignment horizontal="center" vertical="center" wrapText="1"/>
      <protection/>
    </xf>
    <xf numFmtId="0" fontId="8" fillId="0" borderId="97" xfId="0" applyFont="1" applyBorder="1" applyAlignment="1" applyProtection="1">
      <alignment wrapText="1"/>
      <protection/>
    </xf>
    <xf numFmtId="0" fontId="8" fillId="0" borderId="88" xfId="0" applyFont="1" applyBorder="1" applyAlignment="1" applyProtection="1">
      <alignment wrapText="1"/>
      <protection/>
    </xf>
    <xf numFmtId="0" fontId="8" fillId="0" borderId="92" xfId="0" applyFont="1" applyBorder="1" applyAlignment="1" applyProtection="1">
      <alignment wrapText="1"/>
      <protection/>
    </xf>
    <xf numFmtId="0" fontId="8" fillId="0" borderId="67" xfId="0" applyFont="1" applyBorder="1" applyAlignment="1" applyProtection="1">
      <alignment wrapText="1"/>
      <protection/>
    </xf>
    <xf numFmtId="172" fontId="7" fillId="41" borderId="101" xfId="50" applyNumberFormat="1" applyFont="1" applyFill="1" applyBorder="1" applyAlignment="1" applyProtection="1">
      <alignment wrapText="1"/>
      <protection/>
    </xf>
    <xf numFmtId="0" fontId="7" fillId="44" borderId="74" xfId="0" applyFont="1" applyFill="1" applyBorder="1" applyAlignment="1" applyProtection="1">
      <alignment horizontal="center" vertical="center" wrapText="1"/>
      <protection/>
    </xf>
    <xf numFmtId="172" fontId="8" fillId="46" borderId="52" xfId="50" applyNumberFormat="1" applyFont="1" applyFill="1" applyBorder="1" applyAlignment="1" applyProtection="1">
      <alignment wrapText="1"/>
      <protection/>
    </xf>
    <xf numFmtId="172" fontId="8" fillId="46" borderId="46" xfId="50" applyNumberFormat="1" applyFont="1" applyFill="1" applyBorder="1" applyAlignment="1" applyProtection="1">
      <alignment wrapText="1"/>
      <protection/>
    </xf>
    <xf numFmtId="172" fontId="8" fillId="46" borderId="45" xfId="50" applyNumberFormat="1" applyFont="1" applyFill="1" applyBorder="1" applyAlignment="1" applyProtection="1">
      <alignment wrapText="1"/>
      <protection/>
    </xf>
    <xf numFmtId="172" fontId="8" fillId="46" borderId="52" xfId="50" applyNumberFormat="1" applyFont="1" applyFill="1" applyBorder="1" applyAlignment="1" applyProtection="1">
      <alignment wrapText="1"/>
      <protection/>
    </xf>
    <xf numFmtId="172" fontId="8" fillId="46" borderId="46" xfId="50" applyNumberFormat="1" applyFont="1" applyFill="1" applyBorder="1" applyAlignment="1" applyProtection="1">
      <alignment wrapText="1"/>
      <protection/>
    </xf>
    <xf numFmtId="172" fontId="8" fillId="46" borderId="45" xfId="50" applyNumberFormat="1" applyFont="1" applyFill="1" applyBorder="1" applyAlignment="1" applyProtection="1">
      <alignment wrapText="1"/>
      <protection/>
    </xf>
    <xf numFmtId="172" fontId="8" fillId="46" borderId="61" xfId="50" applyNumberFormat="1" applyFont="1" applyFill="1" applyBorder="1" applyAlignment="1" applyProtection="1">
      <alignment vertical="center" wrapText="1"/>
      <protection/>
    </xf>
    <xf numFmtId="172" fontId="8" fillId="46" borderId="63" xfId="50" applyNumberFormat="1" applyFont="1" applyFill="1" applyBorder="1" applyAlignment="1" applyProtection="1">
      <alignment vertical="center" wrapText="1"/>
      <protection/>
    </xf>
    <xf numFmtId="172" fontId="8" fillId="46" borderId="68" xfId="50" applyNumberFormat="1" applyFont="1" applyFill="1" applyBorder="1" applyAlignment="1" applyProtection="1">
      <alignment vertical="center" wrapText="1"/>
      <protection/>
    </xf>
    <xf numFmtId="172" fontId="8" fillId="46" borderId="102" xfId="50" applyNumberFormat="1" applyFont="1" applyFill="1" applyBorder="1" applyAlignment="1" applyProtection="1">
      <alignment wrapText="1"/>
      <protection/>
    </xf>
    <xf numFmtId="172" fontId="8" fillId="46" borderId="63" xfId="50" applyNumberFormat="1" applyFont="1" applyFill="1" applyBorder="1" applyAlignment="1" applyProtection="1">
      <alignment wrapText="1"/>
      <protection/>
    </xf>
    <xf numFmtId="172" fontId="8" fillId="46" borderId="68" xfId="50" applyNumberFormat="1" applyFont="1" applyFill="1" applyBorder="1" applyAlignment="1" applyProtection="1">
      <alignment wrapText="1"/>
      <protection/>
    </xf>
    <xf numFmtId="0" fontId="2" fillId="41" borderId="103" xfId="0" applyFont="1" applyFill="1" applyBorder="1" applyAlignment="1" applyProtection="1">
      <alignment vertical="center"/>
      <protection locked="0"/>
    </xf>
    <xf numFmtId="0" fontId="2" fillId="41" borderId="104" xfId="0" applyFont="1" applyFill="1" applyBorder="1" applyAlignment="1" applyProtection="1">
      <alignment vertical="center"/>
      <protection locked="0"/>
    </xf>
    <xf numFmtId="0" fontId="2" fillId="41" borderId="104" xfId="0" applyFont="1" applyFill="1" applyBorder="1" applyAlignment="1" applyProtection="1">
      <alignment horizontal="left" vertical="center"/>
      <protection locked="0"/>
    </xf>
    <xf numFmtId="0" fontId="0" fillId="41" borderId="104" xfId="0" applyFill="1" applyBorder="1" applyAlignment="1" applyProtection="1">
      <alignment vertical="center"/>
      <protection locked="0"/>
    </xf>
    <xf numFmtId="0" fontId="6" fillId="41" borderId="105" xfId="0" applyFont="1" applyFill="1" applyBorder="1" applyAlignment="1" applyProtection="1">
      <alignment vertical="center"/>
      <protection locked="0"/>
    </xf>
    <xf numFmtId="6" fontId="5" fillId="41" borderId="106" xfId="0" applyNumberFormat="1" applyFont="1" applyFill="1" applyBorder="1" applyAlignment="1" applyProtection="1">
      <alignment vertical="center"/>
      <protection locked="0"/>
    </xf>
    <xf numFmtId="0" fontId="2" fillId="41" borderId="106" xfId="0" applyFont="1" applyFill="1" applyBorder="1" applyAlignment="1" applyProtection="1">
      <alignment vertical="center"/>
      <protection locked="0"/>
    </xf>
    <xf numFmtId="0" fontId="2" fillId="41" borderId="75" xfId="0" applyFont="1" applyFill="1" applyBorder="1" applyAlignment="1" applyProtection="1">
      <alignment horizontal="center" vertical="center"/>
      <protection locked="0"/>
    </xf>
    <xf numFmtId="0" fontId="0" fillId="47" borderId="48" xfId="0" applyFill="1" applyBorder="1" applyAlignment="1" applyProtection="1">
      <alignment horizontal="center"/>
      <protection locked="0"/>
    </xf>
    <xf numFmtId="0" fontId="0" fillId="47" borderId="95" xfId="0" applyFill="1" applyBorder="1" applyAlignment="1" applyProtection="1">
      <alignment horizontal="center"/>
      <protection locked="0"/>
    </xf>
    <xf numFmtId="0" fontId="0" fillId="47" borderId="48" xfId="0" applyFill="1" applyBorder="1" applyAlignment="1" applyProtection="1">
      <alignment horizontal="center" vertical="center"/>
      <protection locked="0"/>
    </xf>
    <xf numFmtId="0" fontId="66" fillId="47" borderId="48" xfId="0" applyFont="1" applyFill="1" applyBorder="1" applyAlignment="1" applyProtection="1">
      <alignment horizontal="center" vertical="center"/>
      <protection locked="0"/>
    </xf>
    <xf numFmtId="0" fontId="66" fillId="47" borderId="20" xfId="0" applyFont="1" applyFill="1" applyBorder="1" applyAlignment="1" applyProtection="1">
      <alignment horizontal="center" vertical="center"/>
      <protection locked="0"/>
    </xf>
    <xf numFmtId="0" fontId="0" fillId="47" borderId="20" xfId="0" applyFill="1" applyBorder="1" applyAlignment="1" applyProtection="1">
      <alignment horizontal="center" vertical="center"/>
      <protection locked="0"/>
    </xf>
    <xf numFmtId="0" fontId="0" fillId="47" borderId="107" xfId="0" applyFill="1" applyBorder="1" applyAlignment="1" applyProtection="1">
      <alignment horizontal="center" vertical="center"/>
      <protection locked="0"/>
    </xf>
    <xf numFmtId="0" fontId="0" fillId="47" borderId="19" xfId="0" applyFill="1" applyBorder="1" applyAlignment="1" applyProtection="1">
      <alignment horizontal="center" vertical="center"/>
      <protection locked="0"/>
    </xf>
    <xf numFmtId="0" fontId="0" fillId="47" borderId="108" xfId="0" applyFill="1" applyBorder="1" applyAlignment="1" applyProtection="1">
      <alignment horizontal="center" vertical="center"/>
      <protection locked="0"/>
    </xf>
    <xf numFmtId="0" fontId="0" fillId="47" borderId="109" xfId="0" applyFill="1" applyBorder="1" applyAlignment="1" applyProtection="1">
      <alignment horizontal="center" vertical="center"/>
      <protection locked="0"/>
    </xf>
    <xf numFmtId="0" fontId="0" fillId="47" borderId="101" xfId="0" applyFill="1" applyBorder="1" applyAlignment="1" applyProtection="1">
      <alignment horizontal="center" vertical="center"/>
      <protection locked="0"/>
    </xf>
    <xf numFmtId="44" fontId="112" fillId="47" borderId="23" xfId="0" applyNumberFormat="1" applyFont="1" applyFill="1" applyBorder="1" applyAlignment="1" applyProtection="1">
      <alignment horizontal="center" vertical="center"/>
      <protection/>
    </xf>
    <xf numFmtId="43" fontId="0" fillId="0" borderId="37" xfId="48" applyFont="1" applyFill="1" applyBorder="1" applyAlignment="1" applyProtection="1">
      <alignment horizontal="center" vertical="center"/>
      <protection/>
    </xf>
    <xf numFmtId="6" fontId="0" fillId="0" borderId="56" xfId="0" applyNumberFormat="1" applyFill="1" applyBorder="1" applyAlignment="1" applyProtection="1">
      <alignment horizontal="center" vertical="center"/>
      <protection/>
    </xf>
    <xf numFmtId="44" fontId="0" fillId="0" borderId="107" xfId="50" applyFont="1" applyFill="1" applyBorder="1" applyAlignment="1" applyProtection="1">
      <alignment horizontal="right" vertical="center"/>
      <protection/>
    </xf>
    <xf numFmtId="43" fontId="0" fillId="0" borderId="37" xfId="48" applyNumberFormat="1" applyFont="1" applyFill="1" applyBorder="1" applyAlignment="1" applyProtection="1">
      <alignment/>
      <protection/>
    </xf>
    <xf numFmtId="6" fontId="0" fillId="0" borderId="56" xfId="0" applyNumberFormat="1" applyFill="1" applyBorder="1" applyAlignment="1" applyProtection="1">
      <alignment/>
      <protection/>
    </xf>
    <xf numFmtId="44" fontId="0" fillId="0" borderId="107" xfId="50" applyFont="1" applyFill="1" applyBorder="1" applyAlignment="1" applyProtection="1">
      <alignment vertical="center"/>
      <protection/>
    </xf>
    <xf numFmtId="43" fontId="0" fillId="0" borderId="37" xfId="48" applyFont="1" applyFill="1" applyBorder="1" applyAlignment="1" applyProtection="1">
      <alignment/>
      <protection/>
    </xf>
    <xf numFmtId="0" fontId="0" fillId="0" borderId="110" xfId="0" applyFill="1" applyBorder="1" applyAlignment="1" applyProtection="1">
      <alignment vertical="center"/>
      <protection locked="0"/>
    </xf>
    <xf numFmtId="0" fontId="0" fillId="0" borderId="111" xfId="0" applyFill="1" applyBorder="1" applyAlignment="1" applyProtection="1">
      <alignment vertical="center"/>
      <protection locked="0"/>
    </xf>
    <xf numFmtId="43" fontId="0" fillId="0" borderId="37" xfId="48" applyFont="1" applyFill="1" applyBorder="1" applyAlignment="1" applyProtection="1">
      <alignment vertical="center"/>
      <protection/>
    </xf>
    <xf numFmtId="6" fontId="0" fillId="0" borderId="56" xfId="0" applyNumberFormat="1" applyFill="1" applyBorder="1" applyAlignment="1" applyProtection="1">
      <alignment vertical="center"/>
      <protection/>
    </xf>
    <xf numFmtId="0" fontId="0" fillId="0" borderId="49" xfId="0" applyFill="1" applyBorder="1" applyAlignment="1" applyProtection="1">
      <alignment/>
      <protection locked="0"/>
    </xf>
    <xf numFmtId="0" fontId="0" fillId="0" borderId="36" xfId="0" applyFill="1" applyBorder="1" applyAlignment="1" applyProtection="1">
      <alignment/>
      <protection locked="0"/>
    </xf>
    <xf numFmtId="43" fontId="0" fillId="0" borderId="22" xfId="48" applyFont="1" applyFill="1" applyBorder="1" applyAlignment="1" applyProtection="1">
      <alignment horizontal="center" vertical="center"/>
      <protection/>
    </xf>
    <xf numFmtId="43" fontId="0" fillId="40" borderId="37" xfId="48" applyFont="1" applyFill="1" applyBorder="1" applyAlignment="1" applyProtection="1">
      <alignment horizontal="center" vertical="center"/>
      <protection/>
    </xf>
    <xf numFmtId="6" fontId="0" fillId="40" borderId="112" xfId="0" applyNumberFormat="1" applyFill="1" applyBorder="1" applyAlignment="1" applyProtection="1">
      <alignment horizontal="center" vertical="center"/>
      <protection/>
    </xf>
    <xf numFmtId="0" fontId="0" fillId="0" borderId="49"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0" fillId="47" borderId="107" xfId="0" applyFill="1" applyBorder="1" applyAlignment="1" applyProtection="1">
      <alignment horizontal="center"/>
      <protection locked="0"/>
    </xf>
    <xf numFmtId="44" fontId="0" fillId="0" borderId="50" xfId="50" applyFont="1" applyFill="1" applyBorder="1" applyAlignment="1" applyProtection="1">
      <alignment horizontal="right" vertical="center"/>
      <protection/>
    </xf>
    <xf numFmtId="0" fontId="97" fillId="37" borderId="0" xfId="0" applyFont="1" applyFill="1" applyBorder="1" applyAlignment="1" applyProtection="1">
      <alignment horizontal="center" vertical="center" textRotation="90"/>
      <protection locked="0"/>
    </xf>
    <xf numFmtId="0" fontId="97" fillId="37" borderId="0" xfId="0" applyFont="1" applyFill="1" applyBorder="1" applyAlignment="1" applyProtection="1">
      <alignment horizontal="center" vertical="center" textRotation="90" wrapText="1"/>
      <protection locked="0"/>
    </xf>
    <xf numFmtId="0" fontId="0" fillId="37" borderId="0" xfId="0" applyFill="1" applyBorder="1" applyAlignment="1" applyProtection="1">
      <alignment horizontal="center" vertical="center" textRotation="90" wrapText="1"/>
      <protection locked="0"/>
    </xf>
    <xf numFmtId="0" fontId="0" fillId="37" borderId="30" xfId="0" applyNumberFormat="1" applyFill="1" applyBorder="1" applyAlignment="1" applyProtection="1">
      <alignment/>
      <protection locked="0"/>
    </xf>
    <xf numFmtId="0" fontId="0" fillId="37" borderId="0" xfId="0" applyFill="1" applyBorder="1" applyAlignment="1" applyProtection="1">
      <alignment vertical="center"/>
      <protection locked="0"/>
    </xf>
    <xf numFmtId="43" fontId="0" fillId="37" borderId="0" xfId="48" applyNumberFormat="1" applyFont="1" applyFill="1" applyBorder="1" applyAlignment="1" applyProtection="1">
      <alignment/>
      <protection/>
    </xf>
    <xf numFmtId="6" fontId="0" fillId="37" borderId="0" xfId="0" applyNumberFormat="1" applyFill="1" applyBorder="1" applyAlignment="1" applyProtection="1">
      <alignment/>
      <protection/>
    </xf>
    <xf numFmtId="0" fontId="0" fillId="37" borderId="0" xfId="0" applyFill="1" applyBorder="1" applyAlignment="1" applyProtection="1">
      <alignment horizontal="center" vertical="center"/>
      <protection locked="0"/>
    </xf>
    <xf numFmtId="44" fontId="0" fillId="37" borderId="0" xfId="50" applyFont="1" applyFill="1" applyBorder="1" applyAlignment="1" applyProtection="1">
      <alignment vertical="center"/>
      <protection/>
    </xf>
    <xf numFmtId="186" fontId="0" fillId="37" borderId="0" xfId="48" applyNumberFormat="1" applyFont="1" applyFill="1" applyBorder="1" applyAlignment="1" applyProtection="1">
      <alignment/>
      <protection/>
    </xf>
    <xf numFmtId="43" fontId="0" fillId="37" borderId="0" xfId="48" applyFont="1" applyFill="1" applyBorder="1" applyAlignment="1" applyProtection="1">
      <alignment/>
      <protection/>
    </xf>
    <xf numFmtId="0" fontId="0" fillId="37" borderId="29" xfId="0" applyNumberFormat="1" applyFill="1" applyBorder="1" applyAlignment="1" applyProtection="1">
      <alignment/>
      <protection locked="0"/>
    </xf>
    <xf numFmtId="43" fontId="0" fillId="37" borderId="0" xfId="48" applyFont="1" applyFill="1" applyBorder="1" applyAlignment="1" applyProtection="1">
      <alignment vertical="center"/>
      <protection/>
    </xf>
    <xf numFmtId="6" fontId="0" fillId="37" borderId="0" xfId="0" applyNumberFormat="1" applyFill="1" applyBorder="1" applyAlignment="1" applyProtection="1">
      <alignment vertical="center"/>
      <protection/>
    </xf>
    <xf numFmtId="0" fontId="0" fillId="37" borderId="0" xfId="0" applyNumberFormat="1" applyFill="1" applyBorder="1" applyAlignment="1" applyProtection="1">
      <alignment/>
      <protection locked="0"/>
    </xf>
    <xf numFmtId="0" fontId="0" fillId="37" borderId="83" xfId="0" applyFill="1" applyBorder="1" applyAlignment="1" applyProtection="1">
      <alignment vertical="center"/>
      <protection locked="0"/>
    </xf>
    <xf numFmtId="43" fontId="0" fillId="37" borderId="83" xfId="48" applyFont="1" applyFill="1" applyBorder="1" applyAlignment="1" applyProtection="1">
      <alignment/>
      <protection/>
    </xf>
    <xf numFmtId="6" fontId="0" fillId="37" borderId="83" xfId="0" applyNumberFormat="1" applyFill="1" applyBorder="1" applyAlignment="1" applyProtection="1">
      <alignment/>
      <protection/>
    </xf>
    <xf numFmtId="0" fontId="0" fillId="37" borderId="83" xfId="0" applyFill="1" applyBorder="1" applyAlignment="1" applyProtection="1">
      <alignment horizontal="center" vertical="center"/>
      <protection locked="0"/>
    </xf>
    <xf numFmtId="44" fontId="0" fillId="37" borderId="83" xfId="50" applyFont="1" applyFill="1" applyBorder="1" applyAlignment="1" applyProtection="1">
      <alignment vertical="center"/>
      <protection/>
    </xf>
    <xf numFmtId="0" fontId="0" fillId="37" borderId="34" xfId="0" applyNumberFormat="1" applyFill="1" applyBorder="1" applyAlignment="1" applyProtection="1">
      <alignment/>
      <protection locked="0"/>
    </xf>
    <xf numFmtId="0" fontId="0" fillId="37" borderId="0" xfId="0" applyFill="1" applyBorder="1" applyAlignment="1" applyProtection="1">
      <alignment horizontal="left"/>
      <protection locked="0"/>
    </xf>
    <xf numFmtId="43" fontId="0" fillId="37" borderId="0" xfId="48" applyFont="1" applyFill="1" applyBorder="1" applyAlignment="1" applyProtection="1">
      <alignment horizontal="center" vertical="center"/>
      <protection/>
    </xf>
    <xf numFmtId="6" fontId="0" fillId="37" borderId="0" xfId="0" applyNumberFormat="1" applyFill="1" applyBorder="1" applyAlignment="1" applyProtection="1">
      <alignment horizontal="center" vertical="center"/>
      <protection/>
    </xf>
    <xf numFmtId="44" fontId="0" fillId="37" borderId="0" xfId="50" applyFont="1" applyFill="1" applyBorder="1" applyAlignment="1" applyProtection="1">
      <alignment horizontal="center" vertical="center"/>
      <protection/>
    </xf>
    <xf numFmtId="0" fontId="0" fillId="37" borderId="0" xfId="0" applyFont="1" applyFill="1" applyBorder="1" applyAlignment="1" applyProtection="1">
      <alignment horizontal="left" vertical="center"/>
      <protection locked="0"/>
    </xf>
    <xf numFmtId="43" fontId="99" fillId="37" borderId="0" xfId="48" applyFont="1" applyFill="1" applyBorder="1" applyAlignment="1" applyProtection="1">
      <alignment horizontal="center" vertical="center"/>
      <protection locked="0"/>
    </xf>
    <xf numFmtId="43" fontId="0" fillId="37" borderId="0" xfId="48" applyFont="1" applyFill="1" applyBorder="1" applyAlignment="1" applyProtection="1">
      <alignment horizontal="center" vertical="center"/>
      <protection locked="0"/>
    </xf>
    <xf numFmtId="0" fontId="0" fillId="37" borderId="0" xfId="0" applyFill="1" applyBorder="1" applyAlignment="1" applyProtection="1">
      <alignment horizontal="center" vertical="center"/>
      <protection/>
    </xf>
    <xf numFmtId="6" fontId="0" fillId="37" borderId="0" xfId="50" applyNumberFormat="1" applyFont="1" applyFill="1" applyBorder="1" applyAlignment="1" applyProtection="1">
      <alignment horizontal="left" vertical="center"/>
      <protection/>
    </xf>
    <xf numFmtId="0" fontId="0" fillId="37" borderId="0" xfId="0" applyFont="1" applyFill="1" applyBorder="1" applyAlignment="1" applyProtection="1">
      <alignment vertical="center"/>
      <protection locked="0"/>
    </xf>
    <xf numFmtId="0" fontId="2" fillId="37" borderId="0" xfId="0" applyFont="1" applyFill="1" applyBorder="1" applyAlignment="1" applyProtection="1">
      <alignment vertical="center"/>
      <protection locked="0"/>
    </xf>
    <xf numFmtId="44" fontId="0" fillId="37" borderId="0" xfId="50" applyFont="1" applyFill="1" applyBorder="1" applyAlignment="1" applyProtection="1">
      <alignment horizontal="right" vertical="center"/>
      <protection/>
    </xf>
    <xf numFmtId="0" fontId="2" fillId="37" borderId="83" xfId="0" applyFont="1" applyFill="1" applyBorder="1" applyAlignment="1" applyProtection="1">
      <alignment horizontal="center" vertical="center"/>
      <protection locked="0"/>
    </xf>
    <xf numFmtId="9" fontId="97" fillId="47" borderId="96" xfId="0" applyNumberFormat="1" applyFont="1" applyFill="1" applyBorder="1" applyAlignment="1" applyProtection="1">
      <alignment horizontal="center" vertical="center"/>
      <protection locked="0"/>
    </xf>
    <xf numFmtId="44" fontId="105" fillId="47" borderId="74" xfId="0" applyNumberFormat="1" applyFont="1" applyFill="1" applyBorder="1" applyAlignment="1" applyProtection="1">
      <alignment horizontal="center" vertical="center"/>
      <protection/>
    </xf>
    <xf numFmtId="44" fontId="105" fillId="47" borderId="113" xfId="0" applyNumberFormat="1" applyFont="1" applyFill="1" applyBorder="1" applyAlignment="1" applyProtection="1">
      <alignment horizontal="center" vertical="center"/>
      <protection/>
    </xf>
    <xf numFmtId="0" fontId="97" fillId="47" borderId="114" xfId="0" applyFont="1" applyFill="1" applyBorder="1" applyAlignment="1" applyProtection="1">
      <alignment horizontal="center" vertical="center"/>
      <protection/>
    </xf>
    <xf numFmtId="9" fontId="97" fillId="47" borderId="18" xfId="0" applyNumberFormat="1" applyFont="1" applyFill="1" applyBorder="1" applyAlignment="1" applyProtection="1">
      <alignment horizontal="center" vertical="center"/>
      <protection/>
    </xf>
    <xf numFmtId="44" fontId="0" fillId="0" borderId="115" xfId="50" applyFont="1" applyFill="1" applyBorder="1" applyAlignment="1" applyProtection="1">
      <alignment horizontal="right" vertical="center"/>
      <protection/>
    </xf>
    <xf numFmtId="0" fontId="0" fillId="37" borderId="0" xfId="0" applyFill="1" applyBorder="1" applyAlignment="1" applyProtection="1">
      <alignment horizontal="center" vertical="center" wrapText="1"/>
      <protection/>
    </xf>
    <xf numFmtId="9" fontId="0" fillId="37" borderId="0" xfId="0" applyNumberFormat="1" applyFill="1" applyBorder="1" applyAlignment="1" applyProtection="1">
      <alignment horizontal="center" vertical="center"/>
      <protection/>
    </xf>
    <xf numFmtId="0" fontId="98" fillId="37" borderId="0" xfId="0" applyFont="1" applyFill="1" applyAlignment="1" applyProtection="1">
      <alignment horizontal="left" vertical="center"/>
      <protection locked="0"/>
    </xf>
    <xf numFmtId="0" fontId="0" fillId="37" borderId="0" xfId="0" applyFill="1" applyAlignment="1" applyProtection="1">
      <alignment horizontal="center" vertical="center"/>
      <protection locked="0"/>
    </xf>
    <xf numFmtId="0" fontId="0" fillId="37" borderId="16" xfId="0"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9" fontId="0" fillId="37" borderId="18" xfId="0" applyNumberFormat="1" applyFill="1" applyBorder="1" applyAlignment="1" applyProtection="1">
      <alignment horizontal="center" vertical="center"/>
      <protection locked="0"/>
    </xf>
    <xf numFmtId="0" fontId="0" fillId="37" borderId="19" xfId="0" applyFill="1" applyBorder="1" applyAlignment="1" applyProtection="1">
      <alignment horizontal="center" vertical="center" wrapText="1"/>
      <protection locked="0"/>
    </xf>
    <xf numFmtId="44" fontId="0" fillId="37" borderId="16" xfId="0" applyNumberFormat="1" applyFill="1" applyBorder="1" applyAlignment="1" applyProtection="1">
      <alignment horizontal="center" vertical="center"/>
      <protection locked="0"/>
    </xf>
    <xf numFmtId="0" fontId="0" fillId="37" borderId="20" xfId="0" applyFill="1" applyBorder="1" applyAlignment="1" applyProtection="1">
      <alignment horizontal="center" vertical="center" wrapText="1"/>
      <protection locked="0"/>
    </xf>
    <xf numFmtId="44" fontId="0" fillId="37" borderId="21" xfId="0" applyNumberFormat="1" applyFill="1" applyBorder="1" applyAlignment="1" applyProtection="1">
      <alignment horizontal="center" vertical="center"/>
      <protection locked="0"/>
    </xf>
    <xf numFmtId="9" fontId="0" fillId="37" borderId="0" xfId="0" applyNumberFormat="1" applyFill="1" applyBorder="1" applyAlignment="1" applyProtection="1">
      <alignment horizontal="center" vertical="center"/>
      <protection locked="0"/>
    </xf>
    <xf numFmtId="0" fontId="0" fillId="37" borderId="0" xfId="0" applyFill="1" applyAlignment="1" applyProtection="1">
      <alignment horizontal="center" vertical="center"/>
      <protection/>
    </xf>
    <xf numFmtId="0" fontId="99" fillId="37" borderId="0" xfId="0" applyFont="1" applyFill="1" applyAlignment="1" applyProtection="1">
      <alignment horizontal="center" vertical="center"/>
      <protection/>
    </xf>
    <xf numFmtId="0" fontId="102" fillId="37" borderId="0" xfId="0" applyFont="1" applyFill="1" applyAlignment="1" applyProtection="1">
      <alignment horizontal="center" vertical="center"/>
      <protection/>
    </xf>
    <xf numFmtId="44" fontId="0" fillId="37" borderId="0" xfId="0" applyNumberFormat="1" applyFill="1" applyAlignment="1" applyProtection="1">
      <alignment horizontal="center" vertical="center"/>
      <protection/>
    </xf>
    <xf numFmtId="0" fontId="99" fillId="37" borderId="0" xfId="0" applyFont="1" applyFill="1" applyAlignment="1" applyProtection="1">
      <alignment horizontal="center" vertical="center"/>
      <protection locked="0"/>
    </xf>
    <xf numFmtId="0" fontId="102" fillId="37" borderId="0" xfId="0" applyFont="1" applyFill="1" applyAlignment="1" applyProtection="1">
      <alignment horizontal="center" vertical="center"/>
      <protection locked="0"/>
    </xf>
    <xf numFmtId="44" fontId="0" fillId="37" borderId="0" xfId="0" applyNumberFormat="1" applyFill="1" applyAlignment="1" applyProtection="1">
      <alignment horizontal="center" vertical="center"/>
      <protection locked="0"/>
    </xf>
    <xf numFmtId="0" fontId="99" fillId="37" borderId="0" xfId="0" applyFont="1" applyFill="1" applyAlignment="1" applyProtection="1">
      <alignment horizontal="center" vertical="center" wrapText="1"/>
      <protection/>
    </xf>
    <xf numFmtId="44" fontId="113" fillId="37" borderId="0" xfId="0" applyNumberFormat="1" applyFont="1" applyFill="1" applyBorder="1" applyAlignment="1" applyProtection="1">
      <alignment vertical="center" wrapText="1"/>
      <protection/>
    </xf>
    <xf numFmtId="0" fontId="114" fillId="37" borderId="0" xfId="0" applyFont="1" applyFill="1" applyAlignment="1" applyProtection="1">
      <alignment vertical="center" wrapText="1"/>
      <protection/>
    </xf>
    <xf numFmtId="0" fontId="114" fillId="37" borderId="16" xfId="0" applyFont="1" applyFill="1" applyBorder="1" applyAlignment="1" applyProtection="1">
      <alignment vertical="center" wrapText="1"/>
      <protection/>
    </xf>
    <xf numFmtId="0" fontId="99" fillId="37" borderId="0" xfId="0" applyFont="1" applyFill="1" applyAlignment="1" applyProtection="1">
      <alignment vertical="center" wrapText="1"/>
      <protection/>
    </xf>
    <xf numFmtId="44" fontId="101" fillId="47" borderId="18" xfId="0" applyNumberFormat="1" applyFont="1" applyFill="1" applyBorder="1" applyAlignment="1" applyProtection="1">
      <alignment horizontal="center" vertical="center"/>
      <protection/>
    </xf>
    <xf numFmtId="0" fontId="115" fillId="48" borderId="116" xfId="0" applyFont="1" applyFill="1" applyBorder="1" applyAlignment="1" applyProtection="1">
      <alignment horizontal="center" vertical="center"/>
      <protection/>
    </xf>
    <xf numFmtId="9" fontId="99" fillId="48" borderId="32" xfId="0" applyNumberFormat="1" applyFont="1" applyFill="1" applyBorder="1" applyAlignment="1" applyProtection="1">
      <alignment horizontal="center" vertical="center"/>
      <protection/>
    </xf>
    <xf numFmtId="44" fontId="103" fillId="48" borderId="18" xfId="0" applyNumberFormat="1" applyFont="1" applyFill="1" applyBorder="1" applyAlignment="1" applyProtection="1">
      <alignment horizontal="center" vertical="center"/>
      <protection/>
    </xf>
    <xf numFmtId="9" fontId="99" fillId="48" borderId="36" xfId="0" applyNumberFormat="1" applyFont="1" applyFill="1" applyBorder="1" applyAlignment="1" applyProtection="1">
      <alignment horizontal="center" vertical="center"/>
      <protection/>
    </xf>
    <xf numFmtId="0" fontId="115" fillId="49" borderId="116" xfId="0" applyFont="1" applyFill="1" applyBorder="1" applyAlignment="1" applyProtection="1">
      <alignment horizontal="center" vertical="center"/>
      <protection/>
    </xf>
    <xf numFmtId="9" fontId="99" fillId="49" borderId="21" xfId="0" applyNumberFormat="1" applyFont="1" applyFill="1" applyBorder="1" applyAlignment="1" applyProtection="1">
      <alignment horizontal="center" vertical="center"/>
      <protection/>
    </xf>
    <xf numFmtId="44" fontId="104" fillId="49" borderId="19" xfId="0" applyNumberFormat="1" applyFont="1" applyFill="1" applyBorder="1" applyAlignment="1" applyProtection="1">
      <alignment horizontal="center" vertical="center"/>
      <protection/>
    </xf>
    <xf numFmtId="0" fontId="0" fillId="44" borderId="12" xfId="0" applyFill="1" applyBorder="1" applyAlignment="1" applyProtection="1">
      <alignment horizontal="center" vertical="center" wrapText="1"/>
      <protection/>
    </xf>
    <xf numFmtId="9" fontId="0" fillId="44" borderId="117" xfId="0" applyNumberFormat="1" applyFill="1" applyBorder="1" applyAlignment="1" applyProtection="1">
      <alignment horizontal="center" vertical="center"/>
      <protection/>
    </xf>
    <xf numFmtId="0" fontId="0" fillId="44" borderId="44" xfId="0" applyFill="1" applyBorder="1" applyAlignment="1" applyProtection="1">
      <alignment horizontal="center" vertical="center" wrapText="1"/>
      <protection/>
    </xf>
    <xf numFmtId="0" fontId="108" fillId="44" borderId="19" xfId="0" applyFont="1" applyFill="1" applyBorder="1" applyAlignment="1" applyProtection="1">
      <alignment horizontal="center" vertical="center" wrapText="1"/>
      <protection/>
    </xf>
    <xf numFmtId="0" fontId="116" fillId="37" borderId="0" xfId="0" applyFont="1" applyFill="1" applyAlignment="1" applyProtection="1">
      <alignment horizontal="left" vertical="center"/>
      <protection/>
    </xf>
    <xf numFmtId="174" fontId="7" fillId="35" borderId="39" xfId="50" applyNumberFormat="1" applyFont="1" applyFill="1" applyBorder="1" applyAlignment="1" applyProtection="1">
      <alignment horizontal="center" vertical="center" wrapText="1"/>
      <protection/>
    </xf>
    <xf numFmtId="174" fontId="7" fillId="35" borderId="25" xfId="50" applyNumberFormat="1" applyFont="1" applyFill="1" applyBorder="1" applyAlignment="1" applyProtection="1">
      <alignment horizontal="center" vertical="center" wrapText="1"/>
      <protection/>
    </xf>
    <xf numFmtId="174" fontId="7" fillId="35" borderId="55" xfId="50" applyNumberFormat="1" applyFont="1" applyFill="1" applyBorder="1" applyAlignment="1" applyProtection="1">
      <alignment horizontal="center" vertical="center" wrapText="1"/>
      <protection/>
    </xf>
    <xf numFmtId="173" fontId="7" fillId="35" borderId="118" xfId="0" applyNumberFormat="1" applyFont="1" applyFill="1" applyBorder="1" applyAlignment="1" applyProtection="1">
      <alignment wrapText="1"/>
      <protection locked="0"/>
    </xf>
    <xf numFmtId="173" fontId="7" fillId="35" borderId="38" xfId="0" applyNumberFormat="1" applyFont="1" applyFill="1" applyBorder="1" applyAlignment="1" applyProtection="1">
      <alignment wrapText="1"/>
      <protection locked="0"/>
    </xf>
    <xf numFmtId="173" fontId="7" fillId="35" borderId="119" xfId="0" applyNumberFormat="1" applyFont="1" applyFill="1" applyBorder="1" applyAlignment="1" applyProtection="1">
      <alignment wrapText="1"/>
      <protection locked="0"/>
    </xf>
    <xf numFmtId="173" fontId="7" fillId="35" borderId="10" xfId="0" applyNumberFormat="1" applyFont="1" applyFill="1" applyBorder="1" applyAlignment="1" applyProtection="1">
      <alignment wrapText="1"/>
      <protection locked="0"/>
    </xf>
    <xf numFmtId="173" fontId="7" fillId="35" borderId="98" xfId="0" applyNumberFormat="1" applyFont="1" applyFill="1" applyBorder="1" applyAlignment="1" applyProtection="1">
      <alignment wrapText="1"/>
      <protection locked="0"/>
    </xf>
    <xf numFmtId="173" fontId="7" fillId="35" borderId="10" xfId="0" applyNumberFormat="1" applyFont="1" applyFill="1" applyBorder="1" applyAlignment="1" applyProtection="1">
      <alignment vertical="center" wrapText="1"/>
      <protection locked="0"/>
    </xf>
    <xf numFmtId="173" fontId="7" fillId="35" borderId="38" xfId="0" applyNumberFormat="1" applyFont="1" applyFill="1" applyBorder="1" applyAlignment="1" applyProtection="1">
      <alignment vertical="center" wrapText="1"/>
      <protection locked="0"/>
    </xf>
    <xf numFmtId="173" fontId="7" fillId="35" borderId="98" xfId="0" applyNumberFormat="1" applyFont="1" applyFill="1" applyBorder="1" applyAlignment="1" applyProtection="1">
      <alignment vertical="center" wrapText="1"/>
      <protection locked="0"/>
    </xf>
    <xf numFmtId="0" fontId="0" fillId="0" borderId="103"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20"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21"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115" xfId="0" applyFill="1" applyBorder="1" applyAlignment="1" applyProtection="1">
      <alignment horizontal="left" vertical="center" wrapText="1"/>
      <protection locked="0"/>
    </xf>
    <xf numFmtId="0" fontId="117" fillId="50" borderId="122" xfId="0" applyFont="1" applyFill="1" applyBorder="1" applyAlignment="1" applyProtection="1">
      <alignment horizontal="left" vertical="center"/>
      <protection locked="0"/>
    </xf>
    <xf numFmtId="0" fontId="117" fillId="50" borderId="123" xfId="0" applyFont="1" applyFill="1" applyBorder="1" applyAlignment="1" applyProtection="1">
      <alignment horizontal="left" vertical="center"/>
      <protection locked="0"/>
    </xf>
    <xf numFmtId="0" fontId="117" fillId="50" borderId="124" xfId="0" applyFont="1" applyFill="1" applyBorder="1" applyAlignment="1" applyProtection="1">
      <alignment horizontal="left" vertical="center"/>
      <protection locked="0"/>
    </xf>
    <xf numFmtId="0" fontId="20" fillId="51" borderId="122" xfId="0" applyFont="1" applyFill="1" applyBorder="1" applyAlignment="1" applyProtection="1">
      <alignment horizontal="center" vertical="center"/>
      <protection locked="0"/>
    </xf>
    <xf numFmtId="0" fontId="20" fillId="51" borderId="124" xfId="0" applyFont="1" applyFill="1" applyBorder="1" applyAlignment="1" applyProtection="1">
      <alignment horizontal="center" vertical="center"/>
      <protection locked="0"/>
    </xf>
    <xf numFmtId="0" fontId="19" fillId="0" borderId="103" xfId="0" applyFont="1" applyFill="1" applyBorder="1" applyAlignment="1" applyProtection="1">
      <alignment horizontal="center" vertical="top" wrapText="1"/>
      <protection locked="0"/>
    </xf>
    <xf numFmtId="0" fontId="19" fillId="0" borderId="104" xfId="0" applyFont="1" applyFill="1" applyBorder="1" applyAlignment="1" applyProtection="1">
      <alignment horizontal="center" vertical="top" wrapText="1"/>
      <protection locked="0"/>
    </xf>
    <xf numFmtId="0" fontId="19" fillId="0" borderId="120" xfId="0" applyFont="1" applyFill="1" applyBorder="1" applyAlignment="1" applyProtection="1">
      <alignment horizontal="center" vertical="top" wrapText="1"/>
      <protection locked="0"/>
    </xf>
    <xf numFmtId="0" fontId="19" fillId="0" borderId="34"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9" fillId="0" borderId="121" xfId="0" applyFont="1" applyFill="1" applyBorder="1" applyAlignment="1" applyProtection="1">
      <alignment horizontal="center" vertical="top" wrapText="1"/>
      <protection locked="0"/>
    </xf>
    <xf numFmtId="0" fontId="19" fillId="0" borderId="105" xfId="0" applyFont="1" applyFill="1" applyBorder="1" applyAlignment="1" applyProtection="1">
      <alignment horizontal="center" vertical="top" wrapText="1"/>
      <protection locked="0"/>
    </xf>
    <xf numFmtId="0" fontId="19" fillId="0" borderId="106" xfId="0" applyFont="1" applyFill="1" applyBorder="1" applyAlignment="1" applyProtection="1">
      <alignment horizontal="center" vertical="top" wrapText="1"/>
      <protection locked="0"/>
    </xf>
    <xf numFmtId="0" fontId="19" fillId="0" borderId="115" xfId="0" applyFont="1" applyFill="1" applyBorder="1" applyAlignment="1" applyProtection="1">
      <alignment horizontal="center" vertical="top" wrapText="1"/>
      <protection locked="0"/>
    </xf>
    <xf numFmtId="0" fontId="0" fillId="0" borderId="103" xfId="0" applyFill="1" applyBorder="1" applyAlignment="1" applyProtection="1">
      <alignment vertical="center" wrapText="1"/>
      <protection locked="0"/>
    </xf>
    <xf numFmtId="0" fontId="0" fillId="0" borderId="104" xfId="0" applyFill="1" applyBorder="1" applyAlignment="1" applyProtection="1">
      <alignment vertical="center" wrapText="1"/>
      <protection locked="0"/>
    </xf>
    <xf numFmtId="0" fontId="0" fillId="0" borderId="120"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21" xfId="0" applyFill="1" applyBorder="1" applyAlignment="1" applyProtection="1">
      <alignment vertical="center" wrapText="1"/>
      <protection locked="0"/>
    </xf>
    <xf numFmtId="0" fontId="0" fillId="0" borderId="105" xfId="0" applyFill="1" applyBorder="1" applyAlignment="1" applyProtection="1">
      <alignment vertical="center" wrapText="1"/>
      <protection locked="0"/>
    </xf>
    <xf numFmtId="0" fontId="0" fillId="0" borderId="106" xfId="0" applyFill="1" applyBorder="1" applyAlignment="1" applyProtection="1">
      <alignment vertical="center" wrapText="1"/>
      <protection locked="0"/>
    </xf>
    <xf numFmtId="0" fontId="0" fillId="0" borderId="115" xfId="0" applyFill="1" applyBorder="1" applyAlignment="1" applyProtection="1">
      <alignment vertical="center" wrapText="1"/>
      <protection locked="0"/>
    </xf>
    <xf numFmtId="0" fontId="18" fillId="35" borderId="122" xfId="0" applyFont="1" applyFill="1" applyBorder="1" applyAlignment="1" applyProtection="1">
      <alignment horizontal="left" vertical="center" wrapText="1"/>
      <protection locked="0"/>
    </xf>
    <xf numFmtId="0" fontId="20" fillId="35" borderId="123" xfId="0" applyFont="1" applyFill="1" applyBorder="1" applyAlignment="1" applyProtection="1">
      <alignment horizontal="left" vertical="center" wrapText="1"/>
      <protection locked="0"/>
    </xf>
    <xf numFmtId="0" fontId="20" fillId="35" borderId="124"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protection locked="0"/>
    </xf>
    <xf numFmtId="0" fontId="3" fillId="37" borderId="0" xfId="0" applyFont="1" applyFill="1" applyAlignment="1" applyProtection="1">
      <alignment horizontal="left" vertical="center"/>
      <protection locked="0"/>
    </xf>
    <xf numFmtId="0" fontId="0" fillId="0" borderId="44"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4" xfId="0" applyFill="1" applyBorder="1" applyAlignment="1" applyProtection="1">
      <alignment horizontal="left" vertical="center" wrapText="1"/>
      <protection locked="0"/>
    </xf>
    <xf numFmtId="0" fontId="0" fillId="0" borderId="125" xfId="0" applyFill="1" applyBorder="1" applyAlignment="1" applyProtection="1">
      <alignment horizontal="left" vertical="center" wrapText="1"/>
      <protection locked="0"/>
    </xf>
    <xf numFmtId="0" fontId="0" fillId="0" borderId="126"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118" fillId="0" borderId="114" xfId="0" applyFont="1" applyFill="1" applyBorder="1" applyAlignment="1" applyProtection="1">
      <alignment horizontal="center" vertical="center"/>
      <protection locked="0"/>
    </xf>
    <xf numFmtId="0" fontId="118" fillId="0" borderId="127" xfId="0" applyFont="1" applyFill="1" applyBorder="1" applyAlignment="1" applyProtection="1">
      <alignment horizontal="center" vertical="center"/>
      <protection locked="0"/>
    </xf>
    <xf numFmtId="0" fontId="118" fillId="0" borderId="128" xfId="0" applyFont="1" applyFill="1" applyBorder="1" applyAlignment="1" applyProtection="1">
      <alignment horizontal="center" vertical="center"/>
      <protection locked="0"/>
    </xf>
    <xf numFmtId="0" fontId="108" fillId="47" borderId="129" xfId="0" applyFont="1" applyFill="1" applyBorder="1" applyAlignment="1" applyProtection="1">
      <alignment horizontal="center" vertical="center" wrapText="1"/>
      <protection locked="0"/>
    </xf>
    <xf numFmtId="0" fontId="108" fillId="47" borderId="130" xfId="0" applyFont="1" applyFill="1" applyBorder="1" applyAlignment="1" applyProtection="1">
      <alignment horizontal="center" vertical="center" wrapText="1"/>
      <protection locked="0"/>
    </xf>
    <xf numFmtId="0" fontId="108" fillId="47" borderId="57" xfId="0" applyFont="1" applyFill="1" applyBorder="1" applyAlignment="1" applyProtection="1">
      <alignment horizontal="center" vertical="center" wrapText="1"/>
      <protection locked="0"/>
    </xf>
    <xf numFmtId="0" fontId="108" fillId="47" borderId="17" xfId="0" applyFont="1" applyFill="1" applyBorder="1" applyAlignment="1" applyProtection="1">
      <alignment horizontal="center" vertical="center" wrapText="1"/>
      <protection locked="0"/>
    </xf>
    <xf numFmtId="0" fontId="18" fillId="41" borderId="75" xfId="0" applyFont="1" applyFill="1" applyBorder="1" applyAlignment="1" applyProtection="1">
      <alignment horizontal="center" vertical="center"/>
      <protection locked="0"/>
    </xf>
    <xf numFmtId="0" fontId="2" fillId="41" borderId="75" xfId="0" applyFont="1" applyFill="1" applyBorder="1" applyAlignment="1" applyProtection="1">
      <alignment horizontal="center" vertical="center"/>
      <protection locked="0"/>
    </xf>
    <xf numFmtId="0" fontId="0" fillId="0" borderId="14"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117" fillId="50" borderId="114" xfId="0" applyFont="1" applyFill="1" applyBorder="1" applyAlignment="1" applyProtection="1">
      <alignment horizontal="center" vertical="center"/>
      <protection locked="0"/>
    </xf>
    <xf numFmtId="0" fontId="117" fillId="50" borderId="127" xfId="0" applyFont="1" applyFill="1" applyBorder="1" applyAlignment="1" applyProtection="1">
      <alignment horizontal="center" vertical="center"/>
      <protection locked="0"/>
    </xf>
    <xf numFmtId="0" fontId="117" fillId="50" borderId="128" xfId="0" applyFont="1" applyFill="1" applyBorder="1" applyAlignment="1" applyProtection="1">
      <alignment horizontal="center" vertical="center"/>
      <protection locked="0"/>
    </xf>
    <xf numFmtId="0" fontId="0" fillId="0" borderId="105" xfId="0" applyFill="1" applyBorder="1" applyAlignment="1" applyProtection="1">
      <alignment horizontal="left" vertical="center"/>
      <protection locked="0"/>
    </xf>
    <xf numFmtId="0" fontId="0" fillId="0" borderId="106" xfId="0" applyFill="1" applyBorder="1" applyAlignment="1" applyProtection="1">
      <alignment horizontal="left" vertical="center"/>
      <protection locked="0"/>
    </xf>
    <xf numFmtId="0" fontId="0" fillId="0" borderId="115" xfId="0"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9" fontId="8" fillId="0" borderId="131" xfId="54" applyFont="1" applyBorder="1" applyAlignment="1" applyProtection="1">
      <alignment horizontal="center" vertical="center" wrapText="1"/>
      <protection/>
    </xf>
    <xf numFmtId="9" fontId="8" fillId="0" borderId="132" xfId="54" applyFont="1" applyBorder="1" applyAlignment="1" applyProtection="1">
      <alignment horizontal="center" vertical="center" wrapText="1"/>
      <protection/>
    </xf>
    <xf numFmtId="9" fontId="8" fillId="0" borderId="133" xfId="54" applyFont="1" applyBorder="1" applyAlignment="1" applyProtection="1">
      <alignment horizontal="center" vertical="center" wrapText="1"/>
      <protection/>
    </xf>
    <xf numFmtId="0" fontId="8" fillId="0" borderId="82" xfId="0" applyFont="1" applyBorder="1" applyAlignment="1" applyProtection="1">
      <alignment horizontal="left" vertical="center" wrapText="1"/>
      <protection/>
    </xf>
    <xf numFmtId="0" fontId="8" fillId="0" borderId="79" xfId="0" applyFont="1" applyBorder="1" applyAlignment="1" applyProtection="1">
      <alignment horizontal="left" vertical="center" wrapText="1"/>
      <protection/>
    </xf>
    <xf numFmtId="172" fontId="7" fillId="41" borderId="29" xfId="50" applyNumberFormat="1" applyFont="1" applyFill="1" applyBorder="1" applyAlignment="1" applyProtection="1">
      <alignment horizontal="center" vertical="center" wrapText="1"/>
      <protection/>
    </xf>
    <xf numFmtId="172" fontId="7" fillId="41" borderId="46" xfId="50" applyNumberFormat="1" applyFont="1" applyFill="1" applyBorder="1" applyAlignment="1" applyProtection="1">
      <alignment horizontal="center" vertical="center" wrapText="1"/>
      <protection/>
    </xf>
    <xf numFmtId="172" fontId="7" fillId="41" borderId="134" xfId="50" applyNumberFormat="1" applyFont="1" applyFill="1" applyBorder="1" applyAlignment="1" applyProtection="1">
      <alignment horizontal="center" vertical="center" wrapText="1"/>
      <protection/>
    </xf>
    <xf numFmtId="172" fontId="7" fillId="41" borderId="135" xfId="50" applyNumberFormat="1" applyFont="1" applyFill="1" applyBorder="1" applyAlignment="1" applyProtection="1">
      <alignment horizontal="center" vertical="center" wrapText="1"/>
      <protection/>
    </xf>
    <xf numFmtId="172" fontId="7" fillId="41" borderId="113" xfId="50" applyNumberFormat="1" applyFont="1" applyFill="1" applyBorder="1" applyAlignment="1" applyProtection="1">
      <alignment horizontal="center" vertical="center" wrapText="1"/>
      <protection/>
    </xf>
    <xf numFmtId="172" fontId="7" fillId="46" borderId="134" xfId="50" applyNumberFormat="1" applyFont="1" applyFill="1" applyBorder="1" applyAlignment="1" applyProtection="1">
      <alignment horizontal="center" vertical="center" wrapText="1"/>
      <protection/>
    </xf>
    <xf numFmtId="172" fontId="7" fillId="46" borderId="135" xfId="50" applyNumberFormat="1" applyFont="1" applyFill="1" applyBorder="1" applyAlignment="1" applyProtection="1">
      <alignment horizontal="center" vertical="center" wrapText="1"/>
      <protection/>
    </xf>
    <xf numFmtId="172" fontId="7" fillId="46" borderId="113" xfId="50" applyNumberFormat="1" applyFont="1" applyFill="1" applyBorder="1" applyAlignment="1" applyProtection="1">
      <alignment horizontal="center" vertical="center" wrapText="1"/>
      <protection/>
    </xf>
    <xf numFmtId="0" fontId="30" fillId="44" borderId="74" xfId="0" applyFont="1" applyFill="1" applyBorder="1" applyAlignment="1" applyProtection="1">
      <alignment horizontal="center" vertical="center" wrapText="1"/>
      <protection/>
    </xf>
    <xf numFmtId="0" fontId="73" fillId="44" borderId="74" xfId="0" applyFont="1" applyFill="1" applyBorder="1" applyAlignment="1" applyProtection="1">
      <alignment horizontal="center" vertical="center" wrapText="1"/>
      <protection/>
    </xf>
    <xf numFmtId="0" fontId="10" fillId="43" borderId="114" xfId="0" applyFont="1" applyFill="1" applyBorder="1" applyAlignment="1" applyProtection="1">
      <alignment horizontal="center" vertical="center" wrapText="1"/>
      <protection/>
    </xf>
    <xf numFmtId="0" fontId="10" fillId="43" borderId="127" xfId="0" applyFont="1" applyFill="1" applyBorder="1" applyAlignment="1" applyProtection="1">
      <alignment horizontal="center" vertical="center" wrapText="1"/>
      <protection/>
    </xf>
    <xf numFmtId="0" fontId="10" fillId="43" borderId="128" xfId="0" applyFont="1" applyFill="1" applyBorder="1" applyAlignment="1" applyProtection="1">
      <alignment horizontal="center" vertical="center" wrapText="1"/>
      <protection/>
    </xf>
    <xf numFmtId="0" fontId="10" fillId="14" borderId="114" xfId="0" applyFont="1" applyFill="1" applyBorder="1" applyAlignment="1" applyProtection="1">
      <alignment horizontal="center" vertical="center" wrapText="1"/>
      <protection/>
    </xf>
    <xf numFmtId="0" fontId="10" fillId="14" borderId="127" xfId="0" applyFont="1" applyFill="1" applyBorder="1" applyAlignment="1" applyProtection="1">
      <alignment horizontal="center" vertical="center" wrapText="1"/>
      <protection/>
    </xf>
    <xf numFmtId="0" fontId="10" fillId="14" borderId="128" xfId="0" applyFont="1" applyFill="1" applyBorder="1" applyAlignment="1" applyProtection="1">
      <alignment horizontal="center" vertical="center" wrapText="1"/>
      <protection/>
    </xf>
    <xf numFmtId="0" fontId="10" fillId="44" borderId="114" xfId="0" applyFont="1" applyFill="1" applyBorder="1" applyAlignment="1" applyProtection="1">
      <alignment horizontal="center" vertical="center" wrapText="1"/>
      <protection/>
    </xf>
    <xf numFmtId="0" fontId="10" fillId="44" borderId="127" xfId="0" applyFont="1" applyFill="1" applyBorder="1" applyAlignment="1" applyProtection="1">
      <alignment horizontal="center" vertical="center" wrapText="1"/>
      <protection/>
    </xf>
    <xf numFmtId="0" fontId="10" fillId="44" borderId="128" xfId="0" applyFont="1" applyFill="1" applyBorder="1" applyAlignment="1" applyProtection="1">
      <alignment horizontal="center" vertical="center" wrapText="1"/>
      <protection/>
    </xf>
    <xf numFmtId="0" fontId="8" fillId="0" borderId="103" xfId="0" applyFont="1" applyBorder="1" applyAlignment="1" applyProtection="1">
      <alignment horizontal="center" vertical="center" wrapText="1"/>
      <protection/>
    </xf>
    <xf numFmtId="0" fontId="8" fillId="0" borderId="136"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111" xfId="0" applyFont="1" applyBorder="1" applyAlignment="1" applyProtection="1">
      <alignment horizontal="center" vertical="center" wrapText="1"/>
      <protection/>
    </xf>
    <xf numFmtId="0" fontId="8" fillId="0" borderId="105" xfId="0" applyFont="1" applyBorder="1" applyAlignment="1" applyProtection="1">
      <alignment horizontal="center" vertical="center" wrapText="1"/>
      <protection/>
    </xf>
    <xf numFmtId="0" fontId="8" fillId="0" borderId="137" xfId="0" applyFont="1" applyBorder="1" applyAlignment="1" applyProtection="1">
      <alignment horizontal="center" vertical="center" wrapText="1"/>
      <protection/>
    </xf>
    <xf numFmtId="173" fontId="7" fillId="35" borderId="138" xfId="0" applyNumberFormat="1" applyFont="1" applyFill="1" applyBorder="1" applyAlignment="1" applyProtection="1">
      <alignment horizontal="center" vertical="center" wrapText="1"/>
      <protection locked="0"/>
    </xf>
    <xf numFmtId="173" fontId="7" fillId="35" borderId="139" xfId="0" applyNumberFormat="1" applyFont="1" applyFill="1" applyBorder="1" applyAlignment="1" applyProtection="1">
      <alignment horizontal="center" vertical="center" wrapText="1"/>
      <protection locked="0"/>
    </xf>
    <xf numFmtId="173" fontId="7" fillId="35" borderId="140" xfId="0" applyNumberFormat="1" applyFont="1" applyFill="1" applyBorder="1" applyAlignment="1" applyProtection="1">
      <alignment horizontal="center" vertical="center" wrapText="1"/>
      <protection locked="0"/>
    </xf>
    <xf numFmtId="173" fontId="7" fillId="35" borderId="111" xfId="0" applyNumberFormat="1" applyFont="1" applyFill="1" applyBorder="1" applyAlignment="1" applyProtection="1">
      <alignment horizontal="center" vertical="center" wrapText="1"/>
      <protection locked="0"/>
    </xf>
    <xf numFmtId="173" fontId="7" fillId="35" borderId="141" xfId="0" applyNumberFormat="1" applyFont="1" applyFill="1" applyBorder="1" applyAlignment="1" applyProtection="1">
      <alignment horizontal="center" vertical="center" wrapText="1"/>
      <protection locked="0"/>
    </xf>
    <xf numFmtId="173" fontId="7" fillId="35" borderId="137" xfId="0" applyNumberFormat="1" applyFont="1" applyFill="1" applyBorder="1" applyAlignment="1" applyProtection="1">
      <alignment horizontal="center" vertical="center" wrapText="1"/>
      <protection locked="0"/>
    </xf>
    <xf numFmtId="0" fontId="9" fillId="11" borderId="114" xfId="0" applyFont="1" applyFill="1" applyBorder="1" applyAlignment="1" applyProtection="1">
      <alignment horizontal="center" vertical="center" wrapText="1"/>
      <protection/>
    </xf>
    <xf numFmtId="0" fontId="9" fillId="11" borderId="127" xfId="0" applyFont="1" applyFill="1" applyBorder="1" applyAlignment="1" applyProtection="1">
      <alignment horizontal="center" vertical="center" wrapText="1"/>
      <protection/>
    </xf>
    <xf numFmtId="0" fontId="9" fillId="11" borderId="128" xfId="0" applyFont="1" applyFill="1" applyBorder="1" applyAlignment="1" applyProtection="1">
      <alignment horizontal="center" vertical="center" wrapText="1"/>
      <protection/>
    </xf>
    <xf numFmtId="0" fontId="30" fillId="11" borderId="142" xfId="0" applyFont="1" applyFill="1" applyBorder="1" applyAlignment="1" applyProtection="1">
      <alignment horizontal="center" vertical="center" wrapText="1"/>
      <protection/>
    </xf>
    <xf numFmtId="0" fontId="30" fillId="11" borderId="74" xfId="0" applyFont="1" applyFill="1" applyBorder="1" applyAlignment="1" applyProtection="1">
      <alignment horizontal="center" vertical="center" wrapText="1"/>
      <protection/>
    </xf>
    <xf numFmtId="0" fontId="30" fillId="42" borderId="74" xfId="0" applyFont="1" applyFill="1" applyBorder="1" applyAlignment="1" applyProtection="1">
      <alignment horizontal="center" vertical="center" wrapText="1"/>
      <protection/>
    </xf>
    <xf numFmtId="0" fontId="119" fillId="37" borderId="0" xfId="0" applyFont="1" applyFill="1" applyBorder="1" applyAlignment="1" applyProtection="1">
      <alignment horizontal="center" vertical="center" wrapText="1"/>
      <protection/>
    </xf>
    <xf numFmtId="173" fontId="8" fillId="35" borderId="79" xfId="0" applyNumberFormat="1" applyFont="1" applyFill="1" applyBorder="1" applyAlignment="1" applyProtection="1">
      <alignment horizontal="center" vertical="center" wrapText="1"/>
      <protection locked="0"/>
    </xf>
    <xf numFmtId="0" fontId="30" fillId="43" borderId="74" xfId="0" applyFont="1" applyFill="1" applyBorder="1" applyAlignment="1" applyProtection="1">
      <alignment horizontal="center" vertical="center" wrapText="1"/>
      <protection/>
    </xf>
    <xf numFmtId="0" fontId="73" fillId="43" borderId="74" xfId="0" applyFont="1" applyFill="1" applyBorder="1" applyAlignment="1" applyProtection="1">
      <alignment horizontal="center" vertical="center" wrapText="1"/>
      <protection/>
    </xf>
    <xf numFmtId="0" fontId="8" fillId="0" borderId="143" xfId="0" applyFont="1" applyBorder="1" applyAlignment="1" applyProtection="1">
      <alignment horizontal="left" vertical="center" wrapText="1"/>
      <protection/>
    </xf>
    <xf numFmtId="0" fontId="8" fillId="0" borderId="84" xfId="0" applyFont="1" applyBorder="1" applyAlignment="1" applyProtection="1">
      <alignment horizontal="left" vertical="center" wrapText="1"/>
      <protection/>
    </xf>
    <xf numFmtId="0" fontId="8" fillId="0" borderId="76" xfId="0" applyFont="1" applyBorder="1" applyAlignment="1" applyProtection="1">
      <alignment horizontal="left" vertical="center" wrapText="1"/>
      <protection/>
    </xf>
    <xf numFmtId="0" fontId="8" fillId="0" borderId="78" xfId="0" applyFont="1" applyBorder="1" applyAlignment="1" applyProtection="1">
      <alignment horizontal="left" vertical="center" wrapText="1"/>
      <protection/>
    </xf>
    <xf numFmtId="0" fontId="9" fillId="13" borderId="114" xfId="0" applyFont="1" applyFill="1" applyBorder="1" applyAlignment="1" applyProtection="1">
      <alignment horizontal="center" vertical="center" wrapText="1"/>
      <protection/>
    </xf>
    <xf numFmtId="0" fontId="9" fillId="13" borderId="127" xfId="0" applyFont="1" applyFill="1" applyBorder="1" applyAlignment="1" applyProtection="1">
      <alignment horizontal="center" vertical="center" wrapText="1"/>
      <protection/>
    </xf>
    <xf numFmtId="0" fontId="9" fillId="13" borderId="128" xfId="0" applyFont="1" applyFill="1" applyBorder="1" applyAlignment="1" applyProtection="1">
      <alignment horizontal="center" vertical="center" wrapText="1"/>
      <protection/>
    </xf>
    <xf numFmtId="0" fontId="30" fillId="13" borderId="144" xfId="0" applyFont="1" applyFill="1" applyBorder="1" applyAlignment="1" applyProtection="1">
      <alignment horizontal="center" vertical="center" wrapText="1"/>
      <protection/>
    </xf>
    <xf numFmtId="0" fontId="30" fillId="13" borderId="145" xfId="0" applyFont="1" applyFill="1" applyBorder="1" applyAlignment="1" applyProtection="1">
      <alignment horizontal="center" vertical="center" wrapText="1"/>
      <protection/>
    </xf>
    <xf numFmtId="0" fontId="58" fillId="37" borderId="83" xfId="0" applyFont="1" applyFill="1" applyBorder="1" applyAlignment="1" applyProtection="1">
      <alignment horizontal="center" wrapText="1"/>
      <protection/>
    </xf>
    <xf numFmtId="0" fontId="9" fillId="12" borderId="114" xfId="0" applyFont="1" applyFill="1" applyBorder="1" applyAlignment="1" applyProtection="1">
      <alignment horizontal="center" vertical="center" wrapText="1"/>
      <protection/>
    </xf>
    <xf numFmtId="0" fontId="9" fillId="12" borderId="127" xfId="0" applyFont="1" applyFill="1" applyBorder="1" applyAlignment="1" applyProtection="1">
      <alignment horizontal="center" vertical="center" wrapText="1"/>
      <protection/>
    </xf>
    <xf numFmtId="0" fontId="9" fillId="12" borderId="128" xfId="0" applyFont="1" applyFill="1" applyBorder="1" applyAlignment="1" applyProtection="1">
      <alignment horizontal="center" vertical="center" wrapText="1"/>
      <protection/>
    </xf>
    <xf numFmtId="0" fontId="30" fillId="12" borderId="142" xfId="0" applyFont="1" applyFill="1" applyBorder="1" applyAlignment="1" applyProtection="1">
      <alignment horizontal="center" vertical="center" wrapText="1"/>
      <protection/>
    </xf>
    <xf numFmtId="0" fontId="30" fillId="12" borderId="74" xfId="0" applyFont="1" applyFill="1" applyBorder="1" applyAlignment="1" applyProtection="1">
      <alignment horizontal="center" vertical="center" wrapText="1"/>
      <protection/>
    </xf>
    <xf numFmtId="44" fontId="74" fillId="0" borderId="114" xfId="0" applyNumberFormat="1" applyFont="1" applyBorder="1" applyAlignment="1" applyProtection="1">
      <alignment horizontal="center" vertical="center" wrapText="1"/>
      <protection/>
    </xf>
    <xf numFmtId="44" fontId="74" fillId="0" borderId="127" xfId="0" applyNumberFormat="1" applyFont="1" applyBorder="1" applyAlignment="1" applyProtection="1">
      <alignment horizontal="center" vertical="center" wrapText="1"/>
      <protection/>
    </xf>
    <xf numFmtId="44" fontId="74" fillId="0" borderId="128" xfId="0" applyNumberFormat="1" applyFont="1" applyBorder="1" applyAlignment="1" applyProtection="1">
      <alignment horizontal="center" vertical="center" wrapText="1"/>
      <protection/>
    </xf>
    <xf numFmtId="0" fontId="120" fillId="39" borderId="34" xfId="0" applyFont="1" applyFill="1" applyBorder="1" applyAlignment="1" applyProtection="1">
      <alignment horizontal="center" vertical="center" wrapText="1"/>
      <protection/>
    </xf>
    <xf numFmtId="0" fontId="120" fillId="39" borderId="0" xfId="0" applyFont="1" applyFill="1" applyBorder="1" applyAlignment="1" applyProtection="1">
      <alignment horizontal="center" vertical="center" wrapText="1"/>
      <protection/>
    </xf>
    <xf numFmtId="0" fontId="10" fillId="45" borderId="146" xfId="0" applyFont="1" applyFill="1" applyBorder="1" applyAlignment="1" applyProtection="1">
      <alignment horizontal="center" vertical="center" wrapText="1"/>
      <protection/>
    </xf>
    <xf numFmtId="0" fontId="10" fillId="45" borderId="145" xfId="0" applyFont="1" applyFill="1" applyBorder="1" applyAlignment="1" applyProtection="1">
      <alignment horizontal="center" vertical="center" wrapText="1"/>
      <protection/>
    </xf>
    <xf numFmtId="0" fontId="10" fillId="45" borderId="147" xfId="0" applyFont="1" applyFill="1" applyBorder="1" applyAlignment="1" applyProtection="1">
      <alignment horizontal="center" vertical="center" wrapText="1"/>
      <protection/>
    </xf>
    <xf numFmtId="0" fontId="30" fillId="45" borderId="148" xfId="0" applyFont="1" applyFill="1" applyBorder="1" applyAlignment="1" applyProtection="1">
      <alignment horizontal="center" vertical="center" wrapText="1"/>
      <protection/>
    </xf>
    <xf numFmtId="0" fontId="30" fillId="45" borderId="123" xfId="0" applyFont="1" applyFill="1" applyBorder="1" applyAlignment="1" applyProtection="1">
      <alignment horizontal="center" vertical="center" wrapText="1"/>
      <protection/>
    </xf>
    <xf numFmtId="0" fontId="30" fillId="45" borderId="149" xfId="0" applyFont="1" applyFill="1" applyBorder="1" applyAlignment="1" applyProtection="1">
      <alignment horizontal="center" vertical="center" wrapText="1"/>
      <protection/>
    </xf>
    <xf numFmtId="0" fontId="0" fillId="52" borderId="103" xfId="0" applyFill="1" applyBorder="1" applyAlignment="1" applyProtection="1">
      <alignment horizontal="center" vertical="center" wrapText="1"/>
      <protection/>
    </xf>
    <xf numFmtId="0" fontId="0" fillId="52" borderId="104" xfId="0" applyFill="1" applyBorder="1" applyAlignment="1" applyProtection="1">
      <alignment horizontal="center" vertical="center" wrapText="1"/>
      <protection/>
    </xf>
    <xf numFmtId="0" fontId="0" fillId="52" borderId="120" xfId="0" applyFill="1" applyBorder="1" applyAlignment="1" applyProtection="1">
      <alignment horizontal="center" vertical="center" wrapText="1"/>
      <protection/>
    </xf>
    <xf numFmtId="0" fontId="0" fillId="52" borderId="34" xfId="0" applyFill="1" applyBorder="1" applyAlignment="1" applyProtection="1">
      <alignment horizontal="center" vertical="center" wrapText="1"/>
      <protection/>
    </xf>
    <xf numFmtId="0" fontId="0" fillId="52" borderId="0" xfId="0" applyFill="1" applyBorder="1" applyAlignment="1" applyProtection="1">
      <alignment horizontal="center" vertical="center" wrapText="1"/>
      <protection/>
    </xf>
    <xf numFmtId="0" fontId="0" fillId="52" borderId="121" xfId="0" applyFill="1" applyBorder="1" applyAlignment="1" applyProtection="1">
      <alignment horizontal="center" vertical="center" wrapText="1"/>
      <protection/>
    </xf>
    <xf numFmtId="0" fontId="0" fillId="52" borderId="105" xfId="0" applyFill="1" applyBorder="1" applyAlignment="1" applyProtection="1">
      <alignment horizontal="center" vertical="center" wrapText="1"/>
      <protection/>
    </xf>
    <xf numFmtId="0" fontId="0" fillId="52" borderId="106" xfId="0" applyFill="1" applyBorder="1" applyAlignment="1" applyProtection="1">
      <alignment horizontal="center" vertical="center" wrapText="1"/>
      <protection/>
    </xf>
    <xf numFmtId="0" fontId="0" fillId="52" borderId="115" xfId="0" applyFill="1" applyBorder="1" applyAlignment="1" applyProtection="1">
      <alignment horizontal="center" vertical="center" wrapText="1"/>
      <protection/>
    </xf>
    <xf numFmtId="0" fontId="30" fillId="14" borderId="74" xfId="0" applyFont="1" applyFill="1" applyBorder="1" applyAlignment="1" applyProtection="1">
      <alignment horizontal="center" vertical="center" wrapText="1"/>
      <protection/>
    </xf>
    <xf numFmtId="0" fontId="73" fillId="14" borderId="74" xfId="0" applyFont="1" applyFill="1" applyBorder="1" applyAlignment="1" applyProtection="1">
      <alignment horizontal="center" vertical="center" wrapText="1"/>
      <protection/>
    </xf>
    <xf numFmtId="0" fontId="0" fillId="53" borderId="103" xfId="0" applyFill="1" applyBorder="1" applyAlignment="1" applyProtection="1">
      <alignment horizontal="center" vertical="center" wrapText="1"/>
      <protection/>
    </xf>
    <xf numFmtId="0" fontId="0" fillId="53" borderId="104" xfId="0" applyFill="1" applyBorder="1" applyAlignment="1" applyProtection="1">
      <alignment horizontal="center" vertical="center" wrapText="1"/>
      <protection/>
    </xf>
    <xf numFmtId="0" fontId="0" fillId="53" borderId="120" xfId="0" applyFill="1" applyBorder="1" applyAlignment="1" applyProtection="1">
      <alignment horizontal="center" vertical="center" wrapText="1"/>
      <protection/>
    </xf>
    <xf numFmtId="0" fontId="0" fillId="53" borderId="105" xfId="0" applyFill="1" applyBorder="1" applyAlignment="1" applyProtection="1">
      <alignment horizontal="center" vertical="center" wrapText="1"/>
      <protection/>
    </xf>
    <xf numFmtId="0" fontId="0" fillId="53" borderId="106" xfId="0" applyFill="1" applyBorder="1" applyAlignment="1" applyProtection="1">
      <alignment horizontal="center" vertical="center" wrapText="1"/>
      <protection/>
    </xf>
    <xf numFmtId="0" fontId="0" fillId="53" borderId="115" xfId="0" applyFill="1" applyBorder="1" applyAlignment="1" applyProtection="1">
      <alignment horizontal="center" vertical="center" wrapText="1"/>
      <protection/>
    </xf>
    <xf numFmtId="0" fontId="12" fillId="52" borderId="103" xfId="0" applyFont="1" applyFill="1" applyBorder="1" applyAlignment="1" applyProtection="1">
      <alignment horizontal="center" vertical="center" wrapText="1"/>
      <protection/>
    </xf>
    <xf numFmtId="0" fontId="12" fillId="52" borderId="104" xfId="0" applyFont="1" applyFill="1" applyBorder="1" applyAlignment="1" applyProtection="1">
      <alignment horizontal="center" vertical="center" wrapText="1"/>
      <protection/>
    </xf>
    <xf numFmtId="0" fontId="12" fillId="52" borderId="120" xfId="0" applyFont="1" applyFill="1" applyBorder="1" applyAlignment="1" applyProtection="1">
      <alignment horizontal="center" vertical="center" wrapText="1"/>
      <protection/>
    </xf>
    <xf numFmtId="0" fontId="12" fillId="52" borderId="34" xfId="0" applyFont="1" applyFill="1" applyBorder="1" applyAlignment="1" applyProtection="1">
      <alignment horizontal="center" vertical="center" wrapText="1"/>
      <protection/>
    </xf>
    <xf numFmtId="0" fontId="12" fillId="52" borderId="0" xfId="0" applyFont="1" applyFill="1" applyBorder="1" applyAlignment="1" applyProtection="1">
      <alignment horizontal="center" vertical="center" wrapText="1"/>
      <protection/>
    </xf>
    <xf numFmtId="0" fontId="12" fillId="52" borderId="121" xfId="0" applyFont="1" applyFill="1" applyBorder="1" applyAlignment="1" applyProtection="1">
      <alignment horizontal="center" vertical="center" wrapText="1"/>
      <protection/>
    </xf>
    <xf numFmtId="0" fontId="12" fillId="52" borderId="105" xfId="0" applyFont="1" applyFill="1" applyBorder="1" applyAlignment="1" applyProtection="1">
      <alignment horizontal="center" vertical="center" wrapText="1"/>
      <protection/>
    </xf>
    <xf numFmtId="0" fontId="12" fillId="52" borderId="106" xfId="0" applyFont="1" applyFill="1" applyBorder="1" applyAlignment="1" applyProtection="1">
      <alignment horizontal="center" vertical="center" wrapText="1"/>
      <protection/>
    </xf>
    <xf numFmtId="0" fontId="12" fillId="52" borderId="115" xfId="0" applyFont="1" applyFill="1" applyBorder="1" applyAlignment="1" applyProtection="1">
      <alignment horizontal="center" vertical="center" wrapText="1"/>
      <protection/>
    </xf>
    <xf numFmtId="0" fontId="30" fillId="9" borderId="142" xfId="0" applyFont="1" applyFill="1" applyBorder="1" applyAlignment="1" applyProtection="1">
      <alignment horizontal="center" vertical="center" wrapText="1"/>
      <protection/>
    </xf>
    <xf numFmtId="0" fontId="30" fillId="9" borderId="74" xfId="0" applyFont="1" applyFill="1" applyBorder="1" applyAlignment="1" applyProtection="1">
      <alignment horizontal="center" vertical="center" wrapText="1"/>
      <protection/>
    </xf>
    <xf numFmtId="0" fontId="9" fillId="42" borderId="114" xfId="0" applyFont="1" applyFill="1" applyBorder="1" applyAlignment="1" applyProtection="1">
      <alignment horizontal="center" vertical="center" wrapText="1"/>
      <protection/>
    </xf>
    <xf numFmtId="0" fontId="9" fillId="42" borderId="127" xfId="0" applyFont="1" applyFill="1" applyBorder="1" applyAlignment="1" applyProtection="1">
      <alignment horizontal="center" vertical="center" wrapText="1"/>
      <protection/>
    </xf>
    <xf numFmtId="0" fontId="9" fillId="42" borderId="128" xfId="0" applyFont="1" applyFill="1" applyBorder="1" applyAlignment="1" applyProtection="1">
      <alignment horizontal="center" vertical="center" wrapText="1"/>
      <protection/>
    </xf>
    <xf numFmtId="0" fontId="9" fillId="9" borderId="114" xfId="0" applyFont="1" applyFill="1" applyBorder="1" applyAlignment="1" applyProtection="1">
      <alignment horizontal="center" vertical="center" wrapText="1"/>
      <protection/>
    </xf>
    <xf numFmtId="0" fontId="9" fillId="9" borderId="127" xfId="0" applyFont="1" applyFill="1" applyBorder="1" applyAlignment="1" applyProtection="1">
      <alignment horizontal="center" vertical="center" wrapText="1"/>
      <protection/>
    </xf>
    <xf numFmtId="0" fontId="9" fillId="9" borderId="128" xfId="0" applyFont="1" applyFill="1" applyBorder="1" applyAlignment="1" applyProtection="1">
      <alignment horizontal="center" vertical="center" wrapText="1"/>
      <protection/>
    </xf>
    <xf numFmtId="0" fontId="0" fillId="52" borderId="103" xfId="0" applyFill="1" applyBorder="1" applyAlignment="1" applyProtection="1">
      <alignment horizontal="left" vertical="top" wrapText="1"/>
      <protection/>
    </xf>
    <xf numFmtId="0" fontId="0" fillId="52" borderId="104" xfId="0" applyFill="1" applyBorder="1" applyAlignment="1" applyProtection="1">
      <alignment horizontal="left" vertical="top" wrapText="1"/>
      <protection/>
    </xf>
    <xf numFmtId="0" fontId="0" fillId="52" borderId="120" xfId="0" applyFill="1" applyBorder="1" applyAlignment="1" applyProtection="1">
      <alignment horizontal="left" vertical="top" wrapText="1"/>
      <protection/>
    </xf>
    <xf numFmtId="0" fontId="0" fillId="52" borderId="34" xfId="0" applyFill="1" applyBorder="1" applyAlignment="1" applyProtection="1">
      <alignment horizontal="left" vertical="top" wrapText="1"/>
      <protection/>
    </xf>
    <xf numFmtId="0" fontId="0" fillId="52" borderId="0" xfId="0" applyFill="1" applyBorder="1" applyAlignment="1" applyProtection="1">
      <alignment horizontal="left" vertical="top" wrapText="1"/>
      <protection/>
    </xf>
    <xf numFmtId="0" fontId="0" fillId="52" borderId="121" xfId="0" applyFill="1" applyBorder="1" applyAlignment="1" applyProtection="1">
      <alignment horizontal="left" vertical="top" wrapText="1"/>
      <protection/>
    </xf>
    <xf numFmtId="0" fontId="0" fillId="52" borderId="105" xfId="0" applyFill="1" applyBorder="1" applyAlignment="1" applyProtection="1">
      <alignment horizontal="left" vertical="top" wrapText="1"/>
      <protection/>
    </xf>
    <xf numFmtId="0" fontId="0" fillId="52" borderId="106" xfId="0" applyFill="1" applyBorder="1" applyAlignment="1" applyProtection="1">
      <alignment horizontal="left" vertical="top" wrapText="1"/>
      <protection/>
    </xf>
    <xf numFmtId="0" fontId="0" fillId="52" borderId="115" xfId="0" applyFill="1" applyBorder="1" applyAlignment="1" applyProtection="1">
      <alignment horizontal="left" vertical="top" wrapText="1"/>
      <protection/>
    </xf>
    <xf numFmtId="0" fontId="7" fillId="11" borderId="146" xfId="0" applyFont="1" applyFill="1" applyBorder="1" applyAlignment="1" applyProtection="1">
      <alignment horizontal="center" vertical="center" wrapText="1"/>
      <protection/>
    </xf>
    <xf numFmtId="0" fontId="7" fillId="11" borderId="150" xfId="0" applyFont="1" applyFill="1" applyBorder="1" applyAlignment="1" applyProtection="1">
      <alignment horizontal="center" vertical="center" wrapText="1"/>
      <protection/>
    </xf>
    <xf numFmtId="172" fontId="7" fillId="41" borderId="24" xfId="50" applyNumberFormat="1" applyFont="1" applyFill="1" applyBorder="1" applyAlignment="1" applyProtection="1">
      <alignment horizontal="center" vertical="center" wrapText="1"/>
      <protection/>
    </xf>
    <xf numFmtId="172" fontId="7" fillId="41" borderId="126" xfId="50" applyNumberFormat="1" applyFont="1" applyFill="1" applyBorder="1" applyAlignment="1" applyProtection="1">
      <alignment horizontal="center" vertical="center" wrapText="1"/>
      <protection/>
    </xf>
    <xf numFmtId="173" fontId="7" fillId="35" borderId="84" xfId="0" applyNumberFormat="1" applyFont="1" applyFill="1" applyBorder="1" applyAlignment="1" applyProtection="1">
      <alignment horizontal="center" vertical="center" wrapText="1"/>
      <protection locked="0"/>
    </xf>
    <xf numFmtId="172" fontId="7" fillId="41" borderId="151" xfId="50" applyNumberFormat="1" applyFont="1" applyFill="1" applyBorder="1" applyAlignment="1" applyProtection="1">
      <alignment horizontal="center" vertical="center" wrapText="1"/>
      <protection/>
    </xf>
    <xf numFmtId="172" fontId="7" fillId="41" borderId="45" xfId="50" applyNumberFormat="1" applyFont="1" applyFill="1" applyBorder="1" applyAlignment="1" applyProtection="1">
      <alignment horizontal="center" vertical="center" wrapText="1"/>
      <protection/>
    </xf>
    <xf numFmtId="173" fontId="7" fillId="35" borderId="78" xfId="0" applyNumberFormat="1" applyFont="1" applyFill="1" applyBorder="1" applyAlignment="1" applyProtection="1">
      <alignment horizontal="center" vertical="center" wrapText="1"/>
      <protection locked="0"/>
    </xf>
    <xf numFmtId="0" fontId="121" fillId="39" borderId="114" xfId="0" applyFont="1" applyFill="1" applyBorder="1" applyAlignment="1" applyProtection="1">
      <alignment horizontal="center" wrapText="1"/>
      <protection/>
    </xf>
    <xf numFmtId="0" fontId="0" fillId="39" borderId="127" xfId="0" applyFill="1" applyBorder="1" applyAlignment="1" applyProtection="1">
      <alignment horizontal="center" wrapText="1"/>
      <protection/>
    </xf>
    <xf numFmtId="0" fontId="0" fillId="39" borderId="128" xfId="0" applyFill="1" applyBorder="1" applyAlignment="1" applyProtection="1">
      <alignment horizontal="center" wrapText="1"/>
      <protection/>
    </xf>
    <xf numFmtId="0" fontId="0" fillId="53" borderId="0" xfId="0" applyFill="1" applyBorder="1" applyAlignment="1" applyProtection="1">
      <alignment horizontal="center" vertical="center" wrapText="1"/>
      <protection/>
    </xf>
    <xf numFmtId="49" fontId="0" fillId="53" borderId="103" xfId="0" applyNumberFormat="1" applyFill="1" applyBorder="1" applyAlignment="1" applyProtection="1">
      <alignment horizontal="center" vertical="center" wrapText="1"/>
      <protection/>
    </xf>
    <xf numFmtId="49" fontId="0" fillId="53" borderId="104" xfId="0" applyNumberFormat="1" applyFill="1" applyBorder="1" applyAlignment="1" applyProtection="1">
      <alignment horizontal="center" vertical="center" wrapText="1"/>
      <protection/>
    </xf>
    <xf numFmtId="49" fontId="0" fillId="53" borderId="120" xfId="0" applyNumberFormat="1" applyFill="1" applyBorder="1" applyAlignment="1" applyProtection="1">
      <alignment horizontal="center" vertical="center" wrapText="1"/>
      <protection/>
    </xf>
    <xf numFmtId="49" fontId="0" fillId="53" borderId="105" xfId="0" applyNumberFormat="1" applyFill="1" applyBorder="1" applyAlignment="1" applyProtection="1">
      <alignment horizontal="center" vertical="center" wrapText="1"/>
      <protection/>
    </xf>
    <xf numFmtId="49" fontId="0" fillId="53" borderId="106" xfId="0" applyNumberFormat="1" applyFill="1" applyBorder="1" applyAlignment="1" applyProtection="1">
      <alignment horizontal="center" vertical="center" wrapText="1"/>
      <protection/>
    </xf>
    <xf numFmtId="49" fontId="0" fillId="53" borderId="115" xfId="0" applyNumberFormat="1" applyFill="1" applyBorder="1" applyAlignment="1" applyProtection="1">
      <alignment horizontal="center" vertical="center" wrapText="1"/>
      <protection/>
    </xf>
    <xf numFmtId="172" fontId="7" fillId="35" borderId="114" xfId="50" applyNumberFormat="1" applyFont="1" applyFill="1" applyBorder="1" applyAlignment="1" applyProtection="1">
      <alignment horizontal="center" vertical="center"/>
      <protection/>
    </xf>
    <xf numFmtId="172" fontId="7" fillId="35" borderId="128" xfId="50" applyNumberFormat="1" applyFont="1" applyFill="1" applyBorder="1" applyAlignment="1" applyProtection="1">
      <alignment horizontal="center" vertical="center"/>
      <protection/>
    </xf>
    <xf numFmtId="0" fontId="77" fillId="0" borderId="36" xfId="0" applyFont="1" applyBorder="1" applyAlignment="1" applyProtection="1">
      <alignment horizontal="center" vertical="center"/>
      <protection locked="0"/>
    </xf>
    <xf numFmtId="0" fontId="97" fillId="54" borderId="152" xfId="0" applyFont="1" applyFill="1" applyBorder="1" applyAlignment="1">
      <alignment horizontal="center" vertical="center" wrapText="1"/>
    </xf>
    <xf numFmtId="0" fontId="97" fillId="54" borderId="153" xfId="0" applyFont="1" applyFill="1" applyBorder="1" applyAlignment="1">
      <alignment horizontal="center" vertical="center" wrapText="1"/>
    </xf>
    <xf numFmtId="0" fontId="97" fillId="54" borderId="19" xfId="0" applyFont="1" applyFill="1" applyBorder="1" applyAlignment="1">
      <alignment horizontal="center" vertical="center" wrapText="1"/>
    </xf>
    <xf numFmtId="0" fontId="115" fillId="35" borderId="81" xfId="0" applyFont="1" applyFill="1" applyBorder="1" applyAlignment="1">
      <alignment horizontal="center" vertical="center" wrapText="1"/>
    </xf>
    <xf numFmtId="0" fontId="115" fillId="35" borderId="154" xfId="0" applyFont="1" applyFill="1" applyBorder="1" applyAlignment="1">
      <alignment horizontal="center" vertical="center" wrapText="1"/>
    </xf>
    <xf numFmtId="0" fontId="115" fillId="35" borderId="22" xfId="0" applyFont="1" applyFill="1" applyBorder="1" applyAlignment="1">
      <alignment horizontal="center" vertical="center" wrapText="1"/>
    </xf>
    <xf numFmtId="0" fontId="7" fillId="0" borderId="0" xfId="0" applyFont="1" applyBorder="1" applyAlignment="1" applyProtection="1">
      <alignment horizontal="left" vertical="center"/>
      <protection/>
    </xf>
    <xf numFmtId="44" fontId="99" fillId="44" borderId="114" xfId="50" applyFont="1" applyFill="1" applyBorder="1" applyAlignment="1" applyProtection="1">
      <alignment horizontal="center" vertical="center"/>
      <protection locked="0"/>
    </xf>
    <xf numFmtId="44" fontId="99" fillId="44" borderId="127" xfId="50" applyFont="1" applyFill="1" applyBorder="1" applyAlignment="1" applyProtection="1">
      <alignment horizontal="center" vertical="center"/>
      <protection locked="0"/>
    </xf>
    <xf numFmtId="44" fontId="99" fillId="44" borderId="128" xfId="50" applyFont="1" applyFill="1" applyBorder="1" applyAlignment="1" applyProtection="1">
      <alignment horizontal="center" vertical="center"/>
      <protection locked="0"/>
    </xf>
    <xf numFmtId="0" fontId="0" fillId="44" borderId="129" xfId="0" applyFill="1" applyBorder="1" applyAlignment="1" applyProtection="1">
      <alignment horizontal="center" vertical="center" wrapText="1"/>
      <protection/>
    </xf>
    <xf numFmtId="0" fontId="0" fillId="44" borderId="57" xfId="0" applyFill="1" applyBorder="1" applyAlignment="1" applyProtection="1">
      <alignment horizontal="center" vertical="center" wrapText="1"/>
      <protection/>
    </xf>
    <xf numFmtId="44" fontId="115" fillId="7" borderId="129" xfId="0" applyNumberFormat="1" applyFont="1" applyFill="1" applyBorder="1" applyAlignment="1" applyProtection="1">
      <alignment horizontal="center" vertical="center" wrapText="1"/>
      <protection/>
    </xf>
    <xf numFmtId="44" fontId="115" fillId="7" borderId="130" xfId="0" applyNumberFormat="1" applyFont="1" applyFill="1" applyBorder="1" applyAlignment="1" applyProtection="1">
      <alignment horizontal="center" vertical="center" wrapText="1"/>
      <protection/>
    </xf>
    <xf numFmtId="44" fontId="115" fillId="7" borderId="57" xfId="0" applyNumberFormat="1" applyFont="1" applyFill="1" applyBorder="1" applyAlignment="1" applyProtection="1">
      <alignment horizontal="center" vertical="center" wrapText="1"/>
      <protection/>
    </xf>
    <xf numFmtId="44" fontId="115" fillId="7" borderId="17" xfId="0" applyNumberFormat="1" applyFont="1" applyFill="1" applyBorder="1" applyAlignment="1" applyProtection="1">
      <alignment horizontal="center" vertical="center" wrapText="1"/>
      <protection/>
    </xf>
    <xf numFmtId="0" fontId="99" fillId="44" borderId="85" xfId="0" applyFont="1" applyFill="1" applyBorder="1" applyAlignment="1" applyProtection="1">
      <alignment horizontal="center" vertical="center" wrapText="1"/>
      <protection/>
    </xf>
    <xf numFmtId="0" fontId="99" fillId="44" borderId="118" xfId="0" applyFont="1" applyFill="1" applyBorder="1" applyAlignment="1" applyProtection="1">
      <alignment horizontal="center" vertical="center" wrapText="1"/>
      <protection/>
    </xf>
    <xf numFmtId="0" fontId="99" fillId="44" borderId="87" xfId="0" applyFont="1" applyFill="1" applyBorder="1" applyAlignment="1" applyProtection="1">
      <alignment horizontal="center" vertical="center" wrapText="1"/>
      <protection/>
    </xf>
    <xf numFmtId="0" fontId="99" fillId="44" borderId="92" xfId="0" applyFont="1" applyFill="1" applyBorder="1" applyAlignment="1" applyProtection="1">
      <alignment horizontal="center" vertical="center" wrapText="1"/>
      <protection/>
    </xf>
    <xf numFmtId="0" fontId="99" fillId="44" borderId="98" xfId="0" applyFont="1" applyFill="1" applyBorder="1" applyAlignment="1" applyProtection="1">
      <alignment horizontal="center" vertical="center" wrapText="1"/>
      <protection/>
    </xf>
    <xf numFmtId="0" fontId="99" fillId="44" borderId="94" xfId="0" applyFont="1" applyFill="1" applyBorder="1" applyAlignment="1" applyProtection="1">
      <alignment horizontal="center" vertical="center" wrapText="1"/>
      <protection/>
    </xf>
    <xf numFmtId="0" fontId="0" fillId="0" borderId="155" xfId="0" applyBorder="1" applyAlignment="1" applyProtection="1">
      <alignment horizontal="center" vertical="center" wrapText="1"/>
      <protection locked="0"/>
    </xf>
    <xf numFmtId="0" fontId="0" fillId="0" borderId="156" xfId="0" applyBorder="1" applyAlignment="1" applyProtection="1">
      <alignment horizontal="center" vertical="center" wrapText="1"/>
      <protection locked="0"/>
    </xf>
    <xf numFmtId="0" fontId="97" fillId="44" borderId="114" xfId="0" applyFont="1" applyFill="1" applyBorder="1" applyAlignment="1" applyProtection="1">
      <alignment horizontal="center" vertical="center"/>
      <protection/>
    </xf>
    <xf numFmtId="0" fontId="97" fillId="44" borderId="106" xfId="0" applyFont="1" applyFill="1" applyBorder="1" applyAlignment="1" applyProtection="1">
      <alignment horizontal="center" vertical="center"/>
      <protection/>
    </xf>
    <xf numFmtId="0" fontId="0" fillId="0" borderId="1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22" fillId="44" borderId="129" xfId="0" applyFont="1" applyFill="1" applyBorder="1" applyAlignment="1" applyProtection="1">
      <alignment horizontal="center" vertical="center"/>
      <protection/>
    </xf>
    <xf numFmtId="0" fontId="98" fillId="44" borderId="130" xfId="0" applyFont="1" applyFill="1" applyBorder="1" applyAlignment="1" applyProtection="1">
      <alignment horizontal="center" vertical="center"/>
      <protection/>
    </xf>
    <xf numFmtId="0" fontId="123" fillId="47" borderId="134" xfId="0" applyFont="1" applyFill="1" applyBorder="1" applyAlignment="1" applyProtection="1">
      <alignment horizontal="center" vertical="center" wrapText="1"/>
      <protection/>
    </xf>
    <xf numFmtId="0" fontId="123" fillId="47" borderId="113" xfId="0" applyFont="1" applyFill="1" applyBorder="1" applyAlignment="1" applyProtection="1">
      <alignment horizontal="center" vertical="center" wrapText="1"/>
      <protection/>
    </xf>
    <xf numFmtId="0" fontId="118" fillId="44" borderId="110" xfId="0" applyFont="1" applyFill="1" applyBorder="1" applyAlignment="1" applyProtection="1">
      <alignment horizontal="center" vertical="center" wrapText="1"/>
      <protection/>
    </xf>
    <xf numFmtId="0" fontId="118" fillId="44" borderId="158" xfId="0" applyFont="1" applyFill="1" applyBorder="1" applyAlignment="1" applyProtection="1">
      <alignment horizontal="center" vertical="center" wrapText="1"/>
      <protection/>
    </xf>
    <xf numFmtId="0" fontId="118" fillId="44" borderId="57" xfId="0" applyFont="1" applyFill="1" applyBorder="1" applyAlignment="1" applyProtection="1">
      <alignment horizontal="center" vertical="center" wrapText="1"/>
      <protection/>
    </xf>
    <xf numFmtId="0" fontId="118" fillId="44" borderId="17" xfId="0" applyFont="1" applyFill="1" applyBorder="1" applyAlignment="1" applyProtection="1">
      <alignment horizontal="center" vertical="center" wrapText="1"/>
      <protection/>
    </xf>
    <xf numFmtId="0" fontId="0" fillId="37" borderId="158" xfId="0" applyFill="1" applyBorder="1" applyAlignment="1" applyProtection="1">
      <alignment horizontal="center" vertical="center"/>
      <protection locked="0"/>
    </xf>
    <xf numFmtId="0" fontId="0" fillId="44" borderId="110" xfId="0" applyFill="1" applyBorder="1" applyAlignment="1" applyProtection="1">
      <alignment horizontal="center" vertical="center" wrapText="1"/>
      <protection/>
    </xf>
    <xf numFmtId="0" fontId="0" fillId="0" borderId="114"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44" fontId="99" fillId="0" borderId="114" xfId="50" applyFont="1" applyBorder="1" applyAlignment="1" applyProtection="1">
      <alignment horizontal="center" vertical="center"/>
      <protection locked="0"/>
    </xf>
    <xf numFmtId="44" fontId="99" fillId="0" borderId="127" xfId="50" applyFont="1" applyBorder="1" applyAlignment="1" applyProtection="1">
      <alignment horizontal="center" vertical="center"/>
      <protection locked="0"/>
    </xf>
    <xf numFmtId="44" fontId="99" fillId="0" borderId="128" xfId="50" applyFont="1" applyBorder="1" applyAlignment="1" applyProtection="1">
      <alignment horizontal="center" vertical="center"/>
      <protection locked="0"/>
    </xf>
    <xf numFmtId="0" fontId="99" fillId="0" borderId="85" xfId="0" applyFont="1" applyBorder="1" applyAlignment="1" applyProtection="1">
      <alignment horizontal="center" vertical="center" wrapText="1"/>
      <protection locked="0"/>
    </xf>
    <xf numFmtId="0" fontId="99" fillId="0" borderId="118" xfId="0" applyFont="1" applyBorder="1" applyAlignment="1" applyProtection="1">
      <alignment horizontal="center" vertical="center" wrapText="1"/>
      <protection locked="0"/>
    </xf>
    <xf numFmtId="0" fontId="99" fillId="0" borderId="87" xfId="0" applyFont="1" applyBorder="1" applyAlignment="1" applyProtection="1">
      <alignment horizontal="center" vertical="center" wrapText="1"/>
      <protection locked="0"/>
    </xf>
    <xf numFmtId="0" fontId="99" fillId="0" borderId="92" xfId="0" applyFont="1" applyBorder="1" applyAlignment="1" applyProtection="1">
      <alignment horizontal="center" vertical="center" wrapText="1"/>
      <protection locked="0"/>
    </xf>
    <xf numFmtId="0" fontId="99" fillId="0" borderId="98" xfId="0" applyFont="1" applyBorder="1" applyAlignment="1" applyProtection="1">
      <alignment horizontal="center" vertical="center" wrapText="1"/>
      <protection locked="0"/>
    </xf>
    <xf numFmtId="0" fontId="99" fillId="0" borderId="94" xfId="0" applyFont="1"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99" fillId="0" borderId="0" xfId="0" applyFont="1" applyAlignment="1" applyProtection="1">
      <alignment horizontal="center" vertical="center" wrapText="1"/>
      <protection locked="0"/>
    </xf>
    <xf numFmtId="0" fontId="114" fillId="0" borderId="0" xfId="0" applyFont="1" applyAlignment="1" applyProtection="1">
      <alignment horizontal="center" vertical="center" wrapText="1"/>
      <protection locked="0"/>
    </xf>
    <xf numFmtId="0" fontId="114" fillId="0" borderId="16" xfId="0" applyFont="1" applyBorder="1" applyAlignment="1" applyProtection="1">
      <alignment horizontal="center" vertical="center" wrapText="1"/>
      <protection locked="0"/>
    </xf>
    <xf numFmtId="0" fontId="99" fillId="0" borderId="159" xfId="0" applyFont="1" applyBorder="1" applyAlignment="1" applyProtection="1">
      <alignment horizontal="center" vertical="center"/>
      <protection locked="0"/>
    </xf>
    <xf numFmtId="0" fontId="99" fillId="0" borderId="16" xfId="0" applyFont="1" applyBorder="1" applyAlignment="1" applyProtection="1">
      <alignment horizontal="center" vertical="center"/>
      <protection locked="0"/>
    </xf>
    <xf numFmtId="0" fontId="99" fillId="0" borderId="160" xfId="0" applyFont="1" applyBorder="1" applyAlignment="1" applyProtection="1">
      <alignment horizontal="center" vertical="center"/>
      <protection locked="0"/>
    </xf>
    <xf numFmtId="44" fontId="124" fillId="0" borderId="114" xfId="0" applyNumberFormat="1" applyFont="1" applyBorder="1" applyAlignment="1" applyProtection="1">
      <alignment horizontal="center" vertical="top" wrapText="1"/>
      <protection locked="0"/>
    </xf>
    <xf numFmtId="44" fontId="124" fillId="0" borderId="128" xfId="0" applyNumberFormat="1" applyFont="1" applyBorder="1" applyAlignment="1" applyProtection="1">
      <alignment horizontal="center" vertical="top" wrapText="1"/>
      <protection locked="0"/>
    </xf>
    <xf numFmtId="0" fontId="0" fillId="0" borderId="60" xfId="0" applyBorder="1" applyAlignment="1" applyProtection="1">
      <alignment horizontal="center" vertical="center"/>
      <protection locked="0"/>
    </xf>
    <xf numFmtId="0" fontId="0" fillId="0" borderId="126" xfId="0"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29</xdr:row>
      <xdr:rowOff>152400</xdr:rowOff>
    </xdr:from>
    <xdr:to>
      <xdr:col>7</xdr:col>
      <xdr:colOff>285750</xdr:colOff>
      <xdr:row>31</xdr:row>
      <xdr:rowOff>66675</xdr:rowOff>
    </xdr:to>
    <xdr:sp>
      <xdr:nvSpPr>
        <xdr:cNvPr id="1" name="3 Flecha derecha"/>
        <xdr:cNvSpPr>
          <a:spLocks/>
        </xdr:cNvSpPr>
      </xdr:nvSpPr>
      <xdr:spPr>
        <a:xfrm rot="10800000">
          <a:off x="8086725" y="10487025"/>
          <a:ext cx="266700" cy="371475"/>
        </a:xfrm>
        <a:prstGeom prst="rightArrow">
          <a:avLst>
            <a:gd name="adj" fmla="val -344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42</xdr:row>
      <xdr:rowOff>123825</xdr:rowOff>
    </xdr:from>
    <xdr:to>
      <xdr:col>7</xdr:col>
      <xdr:colOff>304800</xdr:colOff>
      <xdr:row>44</xdr:row>
      <xdr:rowOff>123825</xdr:rowOff>
    </xdr:to>
    <xdr:sp>
      <xdr:nvSpPr>
        <xdr:cNvPr id="2" name="4 Flecha derecha"/>
        <xdr:cNvSpPr>
          <a:spLocks/>
        </xdr:cNvSpPr>
      </xdr:nvSpPr>
      <xdr:spPr>
        <a:xfrm rot="10800000">
          <a:off x="8086725" y="15344775"/>
          <a:ext cx="285750" cy="4191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49</xdr:row>
      <xdr:rowOff>104775</xdr:rowOff>
    </xdr:from>
    <xdr:to>
      <xdr:col>7</xdr:col>
      <xdr:colOff>304800</xdr:colOff>
      <xdr:row>51</xdr:row>
      <xdr:rowOff>57150</xdr:rowOff>
    </xdr:to>
    <xdr:sp>
      <xdr:nvSpPr>
        <xdr:cNvPr id="3" name="6 Flecha derecha"/>
        <xdr:cNvSpPr>
          <a:spLocks/>
        </xdr:cNvSpPr>
      </xdr:nvSpPr>
      <xdr:spPr>
        <a:xfrm rot="10800000">
          <a:off x="8096250" y="17859375"/>
          <a:ext cx="276225" cy="342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990600</xdr:colOff>
      <xdr:row>23</xdr:row>
      <xdr:rowOff>19050</xdr:rowOff>
    </xdr:from>
    <xdr:to>
      <xdr:col>7</xdr:col>
      <xdr:colOff>285750</xdr:colOff>
      <xdr:row>23</xdr:row>
      <xdr:rowOff>409575</xdr:rowOff>
    </xdr:to>
    <xdr:sp>
      <xdr:nvSpPr>
        <xdr:cNvPr id="4" name="18 Flecha derecha"/>
        <xdr:cNvSpPr>
          <a:spLocks/>
        </xdr:cNvSpPr>
      </xdr:nvSpPr>
      <xdr:spPr>
        <a:xfrm rot="10800000">
          <a:off x="8067675" y="7791450"/>
          <a:ext cx="285750" cy="3905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55</xdr:row>
      <xdr:rowOff>161925</xdr:rowOff>
    </xdr:from>
    <xdr:to>
      <xdr:col>7</xdr:col>
      <xdr:colOff>295275</xdr:colOff>
      <xdr:row>57</xdr:row>
      <xdr:rowOff>57150</xdr:rowOff>
    </xdr:to>
    <xdr:sp>
      <xdr:nvSpPr>
        <xdr:cNvPr id="5" name="8 Flecha derecha"/>
        <xdr:cNvSpPr>
          <a:spLocks/>
        </xdr:cNvSpPr>
      </xdr:nvSpPr>
      <xdr:spPr>
        <a:xfrm rot="10800000">
          <a:off x="8096250" y="19945350"/>
          <a:ext cx="266700" cy="3524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6</xdr:row>
      <xdr:rowOff>152400</xdr:rowOff>
    </xdr:from>
    <xdr:to>
      <xdr:col>7</xdr:col>
      <xdr:colOff>285750</xdr:colOff>
      <xdr:row>8</xdr:row>
      <xdr:rowOff>47625</xdr:rowOff>
    </xdr:to>
    <xdr:sp>
      <xdr:nvSpPr>
        <xdr:cNvPr id="6" name="1 Flecha derecha"/>
        <xdr:cNvSpPr>
          <a:spLocks/>
        </xdr:cNvSpPr>
      </xdr:nvSpPr>
      <xdr:spPr>
        <a:xfrm rot="10800000">
          <a:off x="8086725" y="2790825"/>
          <a:ext cx="26670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15</xdr:row>
      <xdr:rowOff>152400</xdr:rowOff>
    </xdr:from>
    <xdr:to>
      <xdr:col>7</xdr:col>
      <xdr:colOff>285750</xdr:colOff>
      <xdr:row>17</xdr:row>
      <xdr:rowOff>47625</xdr:rowOff>
    </xdr:to>
    <xdr:sp>
      <xdr:nvSpPr>
        <xdr:cNvPr id="7" name="1 Flecha derecha"/>
        <xdr:cNvSpPr>
          <a:spLocks/>
        </xdr:cNvSpPr>
      </xdr:nvSpPr>
      <xdr:spPr>
        <a:xfrm rot="10800000">
          <a:off x="8086725" y="5410200"/>
          <a:ext cx="26670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62</xdr:row>
      <xdr:rowOff>190500</xdr:rowOff>
    </xdr:from>
    <xdr:to>
      <xdr:col>7</xdr:col>
      <xdr:colOff>285750</xdr:colOff>
      <xdr:row>64</xdr:row>
      <xdr:rowOff>85725</xdr:rowOff>
    </xdr:to>
    <xdr:sp>
      <xdr:nvSpPr>
        <xdr:cNvPr id="8" name="8 Flecha derecha"/>
        <xdr:cNvSpPr>
          <a:spLocks/>
        </xdr:cNvSpPr>
      </xdr:nvSpPr>
      <xdr:spPr>
        <a:xfrm rot="10800000">
          <a:off x="8086725" y="22259925"/>
          <a:ext cx="266700" cy="3524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990600</xdr:colOff>
      <xdr:row>36</xdr:row>
      <xdr:rowOff>133350</xdr:rowOff>
    </xdr:from>
    <xdr:to>
      <xdr:col>7</xdr:col>
      <xdr:colOff>285750</xdr:colOff>
      <xdr:row>38</xdr:row>
      <xdr:rowOff>76200</xdr:rowOff>
    </xdr:to>
    <xdr:sp>
      <xdr:nvSpPr>
        <xdr:cNvPr id="9" name="4 Flecha derecha"/>
        <xdr:cNvSpPr>
          <a:spLocks/>
        </xdr:cNvSpPr>
      </xdr:nvSpPr>
      <xdr:spPr>
        <a:xfrm rot="10800000">
          <a:off x="8067675" y="13182600"/>
          <a:ext cx="285750" cy="4191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323850</xdr:rowOff>
    </xdr:from>
    <xdr:to>
      <xdr:col>7</xdr:col>
      <xdr:colOff>361950</xdr:colOff>
      <xdr:row>4</xdr:row>
      <xdr:rowOff>257175</xdr:rowOff>
    </xdr:to>
    <xdr:sp>
      <xdr:nvSpPr>
        <xdr:cNvPr id="1" name="1 Flecha derecha"/>
        <xdr:cNvSpPr>
          <a:spLocks/>
        </xdr:cNvSpPr>
      </xdr:nvSpPr>
      <xdr:spPr>
        <a:xfrm flipH="1">
          <a:off x="9572625" y="33147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676275</xdr:colOff>
      <xdr:row>2</xdr:row>
      <xdr:rowOff>1323975</xdr:rowOff>
    </xdr:from>
    <xdr:to>
      <xdr:col>3</xdr:col>
      <xdr:colOff>1133475</xdr:colOff>
      <xdr:row>2</xdr:row>
      <xdr:rowOff>1543050</xdr:rowOff>
    </xdr:to>
    <xdr:sp>
      <xdr:nvSpPr>
        <xdr:cNvPr id="2" name="1 Flecha derecha"/>
        <xdr:cNvSpPr>
          <a:spLocks/>
        </xdr:cNvSpPr>
      </xdr:nvSpPr>
      <xdr:spPr>
        <a:xfrm rot="5400000">
          <a:off x="5505450" y="2667000"/>
          <a:ext cx="45720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30</xdr:row>
      <xdr:rowOff>0</xdr:rowOff>
    </xdr:from>
    <xdr:to>
      <xdr:col>6</xdr:col>
      <xdr:colOff>1238250</xdr:colOff>
      <xdr:row>30</xdr:row>
      <xdr:rowOff>276225</xdr:rowOff>
    </xdr:to>
    <xdr:sp>
      <xdr:nvSpPr>
        <xdr:cNvPr id="3" name="1 Flecha derecha"/>
        <xdr:cNvSpPr>
          <a:spLocks/>
        </xdr:cNvSpPr>
      </xdr:nvSpPr>
      <xdr:spPr>
        <a:xfrm rot="5400000" flipH="1">
          <a:off x="8248650" y="10029825"/>
          <a:ext cx="55245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695325</xdr:colOff>
      <xdr:row>7</xdr:row>
      <xdr:rowOff>180975</xdr:rowOff>
    </xdr:from>
    <xdr:to>
      <xdr:col>1</xdr:col>
      <xdr:colOff>1152525</xdr:colOff>
      <xdr:row>7</xdr:row>
      <xdr:rowOff>381000</xdr:rowOff>
    </xdr:to>
    <xdr:sp>
      <xdr:nvSpPr>
        <xdr:cNvPr id="4" name="1 Flecha derecha"/>
        <xdr:cNvSpPr>
          <a:spLocks/>
        </xdr:cNvSpPr>
      </xdr:nvSpPr>
      <xdr:spPr>
        <a:xfrm rot="16200000" flipH="1">
          <a:off x="2105025" y="5153025"/>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142875</xdr:colOff>
      <xdr:row>5</xdr:row>
      <xdr:rowOff>323850</xdr:rowOff>
    </xdr:from>
    <xdr:to>
      <xdr:col>7</xdr:col>
      <xdr:colOff>390525</xdr:colOff>
      <xdr:row>6</xdr:row>
      <xdr:rowOff>257175</xdr:rowOff>
    </xdr:to>
    <xdr:sp>
      <xdr:nvSpPr>
        <xdr:cNvPr id="5" name="1 Flecha derecha"/>
        <xdr:cNvSpPr>
          <a:spLocks/>
        </xdr:cNvSpPr>
      </xdr:nvSpPr>
      <xdr:spPr>
        <a:xfrm flipH="1">
          <a:off x="9601200" y="43053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xdr:row>
      <xdr:rowOff>295275</xdr:rowOff>
    </xdr:from>
    <xdr:to>
      <xdr:col>7</xdr:col>
      <xdr:colOff>419100</xdr:colOff>
      <xdr:row>8</xdr:row>
      <xdr:rowOff>228600</xdr:rowOff>
    </xdr:to>
    <xdr:sp>
      <xdr:nvSpPr>
        <xdr:cNvPr id="6" name="1 Flecha derecha"/>
        <xdr:cNvSpPr>
          <a:spLocks/>
        </xdr:cNvSpPr>
      </xdr:nvSpPr>
      <xdr:spPr>
        <a:xfrm flipH="1">
          <a:off x="9629775" y="52673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9</xdr:row>
      <xdr:rowOff>276225</xdr:rowOff>
    </xdr:from>
    <xdr:to>
      <xdr:col>7</xdr:col>
      <xdr:colOff>466725</xdr:colOff>
      <xdr:row>10</xdr:row>
      <xdr:rowOff>209550</xdr:rowOff>
    </xdr:to>
    <xdr:sp>
      <xdr:nvSpPr>
        <xdr:cNvPr id="7" name="1 Flecha derecha"/>
        <xdr:cNvSpPr>
          <a:spLocks/>
        </xdr:cNvSpPr>
      </xdr:nvSpPr>
      <xdr:spPr>
        <a:xfrm flipH="1">
          <a:off x="9677400" y="63722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11</xdr:row>
      <xdr:rowOff>304800</xdr:rowOff>
    </xdr:from>
    <xdr:to>
      <xdr:col>7</xdr:col>
      <xdr:colOff>419100</xdr:colOff>
      <xdr:row>12</xdr:row>
      <xdr:rowOff>238125</xdr:rowOff>
    </xdr:to>
    <xdr:sp>
      <xdr:nvSpPr>
        <xdr:cNvPr id="8" name="1 Flecha derecha"/>
        <xdr:cNvSpPr>
          <a:spLocks/>
        </xdr:cNvSpPr>
      </xdr:nvSpPr>
      <xdr:spPr>
        <a:xfrm flipH="1">
          <a:off x="9629775" y="73914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13</xdr:row>
      <xdr:rowOff>266700</xdr:rowOff>
    </xdr:from>
    <xdr:to>
      <xdr:col>7</xdr:col>
      <xdr:colOff>438150</xdr:colOff>
      <xdr:row>14</xdr:row>
      <xdr:rowOff>200025</xdr:rowOff>
    </xdr:to>
    <xdr:sp>
      <xdr:nvSpPr>
        <xdr:cNvPr id="9" name="1 Flecha derecha"/>
        <xdr:cNvSpPr>
          <a:spLocks/>
        </xdr:cNvSpPr>
      </xdr:nvSpPr>
      <xdr:spPr>
        <a:xfrm flipH="1">
          <a:off x="9648825" y="83439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1</xdr:row>
      <xdr:rowOff>495300</xdr:rowOff>
    </xdr:from>
    <xdr:to>
      <xdr:col>8</xdr:col>
      <xdr:colOff>514350</xdr:colOff>
      <xdr:row>2</xdr:row>
      <xdr:rowOff>152400</xdr:rowOff>
    </xdr:to>
    <xdr:sp>
      <xdr:nvSpPr>
        <xdr:cNvPr id="1" name="1 Flecha derecha"/>
        <xdr:cNvSpPr>
          <a:spLocks/>
        </xdr:cNvSpPr>
      </xdr:nvSpPr>
      <xdr:spPr>
        <a:xfrm rot="16200000" flipH="1">
          <a:off x="8601075" y="1400175"/>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314325</xdr:colOff>
      <xdr:row>1</xdr:row>
      <xdr:rowOff>409575</xdr:rowOff>
    </xdr:from>
    <xdr:to>
      <xdr:col>3</xdr:col>
      <xdr:colOff>771525</xdr:colOff>
      <xdr:row>2</xdr:row>
      <xdr:rowOff>19050</xdr:rowOff>
    </xdr:to>
    <xdr:sp>
      <xdr:nvSpPr>
        <xdr:cNvPr id="2" name="1 Flecha derecha"/>
        <xdr:cNvSpPr>
          <a:spLocks/>
        </xdr:cNvSpPr>
      </xdr:nvSpPr>
      <xdr:spPr>
        <a:xfrm rot="16200000" flipH="1">
          <a:off x="4410075" y="1314450"/>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29</xdr:row>
      <xdr:rowOff>0</xdr:rowOff>
    </xdr:from>
    <xdr:to>
      <xdr:col>6</xdr:col>
      <xdr:colOff>1238250</xdr:colOff>
      <xdr:row>30</xdr:row>
      <xdr:rowOff>0</xdr:rowOff>
    </xdr:to>
    <xdr:sp>
      <xdr:nvSpPr>
        <xdr:cNvPr id="3" name="1 Flecha derecha"/>
        <xdr:cNvSpPr>
          <a:spLocks/>
        </xdr:cNvSpPr>
      </xdr:nvSpPr>
      <xdr:spPr>
        <a:xfrm rot="5400000" flipH="1">
          <a:off x="7162800" y="7258050"/>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128"/>
  <sheetViews>
    <sheetView zoomScalePageLayoutView="0" workbookViewId="0" topLeftCell="B1">
      <pane ySplit="1" topLeftCell="A41" activePane="bottomLeft" state="frozen"/>
      <selection pane="topLeft" activeCell="B1" sqref="B1"/>
      <selection pane="bottomLeft" activeCell="B69" sqref="B69:L72"/>
    </sheetView>
  </sheetViews>
  <sheetFormatPr defaultColWidth="11.421875" defaultRowHeight="15"/>
  <cols>
    <col min="1" max="1" width="0" style="0" hidden="1" customWidth="1"/>
    <col min="2" max="2" width="13.00390625" style="0" customWidth="1"/>
    <col min="4" max="4" width="14.00390625" style="0" customWidth="1"/>
    <col min="5" max="5" width="15.140625" style="0" customWidth="1"/>
    <col min="6" max="6" width="9.140625" style="0" customWidth="1"/>
    <col min="7" max="7" width="9.8515625" style="0" customWidth="1"/>
    <col min="8" max="8" width="15.00390625" style="0" customWidth="1"/>
    <col min="9" max="9" width="6.28125" style="0" customWidth="1"/>
    <col min="10" max="10" width="5.7109375" style="0" customWidth="1"/>
    <col min="11" max="11" width="13.140625" style="0" customWidth="1"/>
    <col min="12" max="12" width="16.00390625" style="0" customWidth="1"/>
  </cols>
  <sheetData>
    <row r="1" spans="2:12" ht="38.25" customHeight="1" thickBot="1" thickTop="1">
      <c r="B1" s="476" t="s">
        <v>169</v>
      </c>
      <c r="C1" s="477"/>
      <c r="D1" s="132"/>
      <c r="E1" s="132"/>
      <c r="F1" s="93"/>
      <c r="G1" s="93"/>
      <c r="H1" s="93"/>
      <c r="I1" s="93"/>
      <c r="J1" s="93"/>
      <c r="K1" s="93"/>
      <c r="L1" s="93"/>
    </row>
    <row r="2" spans="2:13" ht="6" customHeight="1" thickTop="1">
      <c r="B2" s="133"/>
      <c r="C2" s="133"/>
      <c r="D2" s="132"/>
      <c r="E2" s="132"/>
      <c r="F2" s="93"/>
      <c r="G2" s="93"/>
      <c r="H2" s="93"/>
      <c r="I2" s="93"/>
      <c r="J2" s="93"/>
      <c r="K2" s="93"/>
      <c r="L2" s="93"/>
      <c r="M2" s="155"/>
    </row>
    <row r="3" spans="2:13" ht="30" customHeight="1">
      <c r="B3" s="499" t="s">
        <v>207</v>
      </c>
      <c r="C3" s="499"/>
      <c r="D3" s="499"/>
      <c r="E3" s="499"/>
      <c r="F3" s="499"/>
      <c r="G3" s="499"/>
      <c r="H3" s="499"/>
      <c r="I3" s="499"/>
      <c r="J3" s="499"/>
      <c r="K3" s="499"/>
      <c r="L3" s="499"/>
      <c r="M3" s="155"/>
    </row>
    <row r="4" spans="2:13" ht="30" customHeight="1">
      <c r="B4" s="499" t="s">
        <v>208</v>
      </c>
      <c r="C4" s="499"/>
      <c r="D4" s="499"/>
      <c r="E4" s="499"/>
      <c r="F4" s="499"/>
      <c r="G4" s="499"/>
      <c r="H4" s="499"/>
      <c r="I4" s="499"/>
      <c r="J4" s="499"/>
      <c r="K4" s="499"/>
      <c r="L4" s="499"/>
      <c r="M4" s="155"/>
    </row>
    <row r="5" spans="2:13" ht="30" customHeight="1">
      <c r="B5" s="499" t="s">
        <v>209</v>
      </c>
      <c r="C5" s="499"/>
      <c r="D5" s="499"/>
      <c r="E5" s="499"/>
      <c r="F5" s="499"/>
      <c r="G5" s="499"/>
      <c r="H5" s="499"/>
      <c r="I5" s="499"/>
      <c r="J5" s="499"/>
      <c r="K5" s="499"/>
      <c r="L5" s="499"/>
      <c r="M5" s="155"/>
    </row>
    <row r="6" spans="2:12" ht="30" customHeight="1">
      <c r="B6" s="499" t="s">
        <v>210</v>
      </c>
      <c r="C6" s="499"/>
      <c r="D6" s="499"/>
      <c r="E6" s="499"/>
      <c r="F6" s="499"/>
      <c r="G6" s="499"/>
      <c r="H6" s="499"/>
      <c r="I6" s="499"/>
      <c r="J6" s="499"/>
      <c r="K6" s="499"/>
      <c r="L6" s="499"/>
    </row>
    <row r="7" spans="2:12" ht="9" customHeight="1" thickBot="1">
      <c r="B7" s="133"/>
      <c r="C7" s="133"/>
      <c r="D7" s="132"/>
      <c r="E7" s="132"/>
      <c r="F7" s="93"/>
      <c r="G7" s="93"/>
      <c r="H7" s="93"/>
      <c r="I7" s="93"/>
      <c r="J7" s="93"/>
      <c r="K7" s="93"/>
      <c r="L7" s="93"/>
    </row>
    <row r="8" spans="2:12" ht="34.5" customHeight="1" thickBot="1" thickTop="1">
      <c r="B8" s="496" t="s">
        <v>206</v>
      </c>
      <c r="C8" s="497"/>
      <c r="D8" s="497"/>
      <c r="E8" s="497"/>
      <c r="F8" s="497"/>
      <c r="G8" s="497"/>
      <c r="H8" s="497"/>
      <c r="I8" s="497"/>
      <c r="J8" s="497"/>
      <c r="K8" s="497"/>
      <c r="L8" s="498"/>
    </row>
    <row r="9" spans="2:12" ht="9" customHeight="1" thickBot="1" thickTop="1">
      <c r="B9" s="133"/>
      <c r="C9" s="133"/>
      <c r="D9" s="132"/>
      <c r="E9" s="132"/>
      <c r="F9" s="93"/>
      <c r="G9" s="93"/>
      <c r="H9" s="93"/>
      <c r="I9" s="93"/>
      <c r="J9" s="93"/>
      <c r="K9" s="93"/>
      <c r="L9" s="93"/>
    </row>
    <row r="10" spans="2:12" ht="25.5" customHeight="1">
      <c r="B10" s="478" t="s">
        <v>205</v>
      </c>
      <c r="C10" s="479"/>
      <c r="D10" s="479"/>
      <c r="E10" s="479"/>
      <c r="F10" s="479"/>
      <c r="G10" s="479"/>
      <c r="H10" s="479"/>
      <c r="I10" s="479"/>
      <c r="J10" s="479"/>
      <c r="K10" s="479"/>
      <c r="L10" s="480"/>
    </row>
    <row r="11" spans="2:12" ht="25.5" customHeight="1">
      <c r="B11" s="481"/>
      <c r="C11" s="482"/>
      <c r="D11" s="482"/>
      <c r="E11" s="482"/>
      <c r="F11" s="482"/>
      <c r="G11" s="482"/>
      <c r="H11" s="482"/>
      <c r="I11" s="482"/>
      <c r="J11" s="482"/>
      <c r="K11" s="482"/>
      <c r="L11" s="483"/>
    </row>
    <row r="12" spans="2:12" ht="25.5" customHeight="1">
      <c r="B12" s="481"/>
      <c r="C12" s="482"/>
      <c r="D12" s="482"/>
      <c r="E12" s="482"/>
      <c r="F12" s="482"/>
      <c r="G12" s="482"/>
      <c r="H12" s="482"/>
      <c r="I12" s="482"/>
      <c r="J12" s="482"/>
      <c r="K12" s="482"/>
      <c r="L12" s="483"/>
    </row>
    <row r="13" spans="2:12" ht="25.5" customHeight="1" thickBot="1">
      <c r="B13" s="484"/>
      <c r="C13" s="485"/>
      <c r="D13" s="485"/>
      <c r="E13" s="485"/>
      <c r="F13" s="485"/>
      <c r="G13" s="485"/>
      <c r="H13" s="485"/>
      <c r="I13" s="485"/>
      <c r="J13" s="485"/>
      <c r="K13" s="485"/>
      <c r="L13" s="486"/>
    </row>
    <row r="14" spans="2:12" ht="9.75" customHeight="1">
      <c r="B14" s="153"/>
      <c r="C14" s="153"/>
      <c r="D14" s="153"/>
      <c r="E14" s="153"/>
      <c r="F14" s="153"/>
      <c r="G14" s="153"/>
      <c r="H14" s="153"/>
      <c r="I14" s="153"/>
      <c r="J14" s="153"/>
      <c r="K14" s="153"/>
      <c r="L14" s="153"/>
    </row>
    <row r="15" spans="2:14" ht="15.75" thickBot="1">
      <c r="B15" s="131"/>
      <c r="C15" s="131"/>
      <c r="D15" s="131"/>
      <c r="E15" s="131"/>
      <c r="F15" s="131"/>
      <c r="G15" s="131"/>
      <c r="H15" s="131"/>
      <c r="I15" s="131"/>
      <c r="J15" s="131"/>
      <c r="K15" s="131"/>
      <c r="L15" s="131"/>
      <c r="N15" s="154"/>
    </row>
    <row r="16" spans="2:12" ht="17.25" thickBot="1" thickTop="1">
      <c r="B16" s="473" t="s">
        <v>138</v>
      </c>
      <c r="C16" s="474"/>
      <c r="D16" s="474"/>
      <c r="E16" s="475"/>
      <c r="F16" s="128"/>
      <c r="G16" s="128"/>
      <c r="H16" s="128"/>
      <c r="I16" s="128"/>
      <c r="J16" s="128"/>
      <c r="K16" s="128"/>
      <c r="L16" s="128"/>
    </row>
    <row r="17" spans="2:12" ht="6" customHeight="1" thickBot="1" thickTop="1">
      <c r="B17" s="105"/>
      <c r="C17" s="105"/>
      <c r="D17" s="105"/>
      <c r="E17" s="105"/>
      <c r="F17" s="105"/>
      <c r="G17" s="105"/>
      <c r="H17" s="105"/>
      <c r="I17" s="112"/>
      <c r="J17" s="113"/>
      <c r="K17" s="129"/>
      <c r="L17" s="109"/>
    </row>
    <row r="18" spans="2:12" ht="15" customHeight="1">
      <c r="B18" s="464" t="s">
        <v>190</v>
      </c>
      <c r="C18" s="465"/>
      <c r="D18" s="465"/>
      <c r="E18" s="465"/>
      <c r="F18" s="465"/>
      <c r="G18" s="465"/>
      <c r="H18" s="465"/>
      <c r="I18" s="465"/>
      <c r="J18" s="465"/>
      <c r="K18" s="465"/>
      <c r="L18" s="466"/>
    </row>
    <row r="19" spans="2:12" ht="15" customHeight="1">
      <c r="B19" s="467"/>
      <c r="C19" s="468"/>
      <c r="D19" s="468"/>
      <c r="E19" s="468"/>
      <c r="F19" s="468"/>
      <c r="G19" s="468"/>
      <c r="H19" s="468"/>
      <c r="I19" s="468"/>
      <c r="J19" s="468"/>
      <c r="K19" s="468"/>
      <c r="L19" s="469"/>
    </row>
    <row r="20" spans="2:12" ht="15" customHeight="1">
      <c r="B20" s="467"/>
      <c r="C20" s="468"/>
      <c r="D20" s="468"/>
      <c r="E20" s="468"/>
      <c r="F20" s="468"/>
      <c r="G20" s="468"/>
      <c r="H20" s="468"/>
      <c r="I20" s="468"/>
      <c r="J20" s="468"/>
      <c r="K20" s="468"/>
      <c r="L20" s="469"/>
    </row>
    <row r="21" spans="2:12" ht="15" customHeight="1" thickBot="1">
      <c r="B21" s="470"/>
      <c r="C21" s="471"/>
      <c r="D21" s="471"/>
      <c r="E21" s="471"/>
      <c r="F21" s="471"/>
      <c r="G21" s="471"/>
      <c r="H21" s="471"/>
      <c r="I21" s="471"/>
      <c r="J21" s="471"/>
      <c r="K21" s="471"/>
      <c r="L21" s="472"/>
    </row>
    <row r="22" spans="2:12" ht="9.75" customHeight="1" thickBot="1">
      <c r="B22" s="105"/>
      <c r="C22" s="105"/>
      <c r="D22" s="105"/>
      <c r="E22" s="105"/>
      <c r="F22" s="105"/>
      <c r="G22" s="105"/>
      <c r="H22" s="105"/>
      <c r="I22" s="106"/>
      <c r="J22" s="107"/>
      <c r="K22" s="108"/>
      <c r="L22" s="109"/>
    </row>
    <row r="23" spans="2:12" ht="17.25" thickBot="1" thickTop="1">
      <c r="B23" s="473" t="s">
        <v>163</v>
      </c>
      <c r="C23" s="474"/>
      <c r="D23" s="474"/>
      <c r="E23" s="475"/>
      <c r="F23" s="128"/>
      <c r="G23" s="128"/>
      <c r="H23" s="128"/>
      <c r="I23" s="128"/>
      <c r="J23" s="128"/>
      <c r="K23" s="128"/>
      <c r="L23" s="128"/>
    </row>
    <row r="24" spans="2:12" ht="6" customHeight="1" thickBot="1" thickTop="1">
      <c r="B24" s="105"/>
      <c r="C24" s="105"/>
      <c r="D24" s="105"/>
      <c r="E24" s="105"/>
      <c r="F24" s="105"/>
      <c r="G24" s="105"/>
      <c r="H24" s="105"/>
      <c r="I24" s="112"/>
      <c r="J24" s="113"/>
      <c r="K24" s="129"/>
      <c r="L24" s="109"/>
    </row>
    <row r="25" spans="2:12" ht="15" customHeight="1">
      <c r="B25" s="464" t="s">
        <v>178</v>
      </c>
      <c r="C25" s="465"/>
      <c r="D25" s="465"/>
      <c r="E25" s="465"/>
      <c r="F25" s="465"/>
      <c r="G25" s="465"/>
      <c r="H25" s="465"/>
      <c r="I25" s="465"/>
      <c r="J25" s="465"/>
      <c r="K25" s="465"/>
      <c r="L25" s="466"/>
    </row>
    <row r="26" spans="2:12" ht="15" customHeight="1">
      <c r="B26" s="467"/>
      <c r="C26" s="468"/>
      <c r="D26" s="468"/>
      <c r="E26" s="468"/>
      <c r="F26" s="468"/>
      <c r="G26" s="468"/>
      <c r="H26" s="468"/>
      <c r="I26" s="468"/>
      <c r="J26" s="468"/>
      <c r="K26" s="468"/>
      <c r="L26" s="469"/>
    </row>
    <row r="27" spans="2:12" ht="15" customHeight="1">
      <c r="B27" s="467"/>
      <c r="C27" s="468"/>
      <c r="D27" s="468"/>
      <c r="E27" s="468"/>
      <c r="F27" s="468"/>
      <c r="G27" s="468"/>
      <c r="H27" s="468"/>
      <c r="I27" s="468"/>
      <c r="J27" s="468"/>
      <c r="K27" s="468"/>
      <c r="L27" s="469"/>
    </row>
    <row r="28" spans="2:12" ht="15" customHeight="1">
      <c r="B28" s="467"/>
      <c r="C28" s="468"/>
      <c r="D28" s="468"/>
      <c r="E28" s="468"/>
      <c r="F28" s="468"/>
      <c r="G28" s="468"/>
      <c r="H28" s="468"/>
      <c r="I28" s="468"/>
      <c r="J28" s="468"/>
      <c r="K28" s="468"/>
      <c r="L28" s="469"/>
    </row>
    <row r="29" spans="2:12" ht="15" customHeight="1">
      <c r="B29" s="467"/>
      <c r="C29" s="468"/>
      <c r="D29" s="468"/>
      <c r="E29" s="468"/>
      <c r="F29" s="468"/>
      <c r="G29" s="468"/>
      <c r="H29" s="468"/>
      <c r="I29" s="468"/>
      <c r="J29" s="468"/>
      <c r="K29" s="468"/>
      <c r="L29" s="469"/>
    </row>
    <row r="30" spans="2:12" ht="15" customHeight="1">
      <c r="B30" s="467"/>
      <c r="C30" s="468"/>
      <c r="D30" s="468"/>
      <c r="E30" s="468"/>
      <c r="F30" s="468"/>
      <c r="G30" s="468"/>
      <c r="H30" s="468"/>
      <c r="I30" s="468"/>
      <c r="J30" s="468"/>
      <c r="K30" s="468"/>
      <c r="L30" s="469"/>
    </row>
    <row r="31" spans="2:12" ht="15" customHeight="1" thickBot="1">
      <c r="B31" s="470"/>
      <c r="C31" s="471"/>
      <c r="D31" s="471"/>
      <c r="E31" s="471"/>
      <c r="F31" s="471"/>
      <c r="G31" s="471"/>
      <c r="H31" s="471"/>
      <c r="I31" s="471"/>
      <c r="J31" s="471"/>
      <c r="K31" s="471"/>
      <c r="L31" s="472"/>
    </row>
    <row r="32" ht="9.75" customHeight="1" thickBot="1"/>
    <row r="33" spans="2:12" ht="17.25" thickBot="1" thickTop="1">
      <c r="B33" s="473" t="s">
        <v>139</v>
      </c>
      <c r="C33" s="474"/>
      <c r="D33" s="474"/>
      <c r="E33" s="475"/>
      <c r="F33" s="128"/>
      <c r="G33" s="128"/>
      <c r="H33" s="128"/>
      <c r="I33" s="128"/>
      <c r="J33" s="128"/>
      <c r="K33" s="128"/>
      <c r="L33" s="128"/>
    </row>
    <row r="34" spans="2:12" ht="12" customHeight="1" thickBot="1" thickTop="1">
      <c r="B34" s="105"/>
      <c r="C34" s="105"/>
      <c r="D34" s="105"/>
      <c r="E34" s="105"/>
      <c r="F34" s="105"/>
      <c r="G34" s="105"/>
      <c r="H34" s="105"/>
      <c r="I34" s="112"/>
      <c r="J34" s="113"/>
      <c r="K34" s="129"/>
      <c r="L34" s="109"/>
    </row>
    <row r="35" spans="2:12" ht="15" customHeight="1">
      <c r="B35" s="464" t="s">
        <v>173</v>
      </c>
      <c r="C35" s="465"/>
      <c r="D35" s="465"/>
      <c r="E35" s="465"/>
      <c r="F35" s="465"/>
      <c r="G35" s="465"/>
      <c r="H35" s="465"/>
      <c r="I35" s="465"/>
      <c r="J35" s="465"/>
      <c r="K35" s="465"/>
      <c r="L35" s="466"/>
    </row>
    <row r="36" spans="2:12" ht="15" customHeight="1">
      <c r="B36" s="467"/>
      <c r="C36" s="468"/>
      <c r="D36" s="468"/>
      <c r="E36" s="468"/>
      <c r="F36" s="468"/>
      <c r="G36" s="468"/>
      <c r="H36" s="468"/>
      <c r="I36" s="468"/>
      <c r="J36" s="468"/>
      <c r="K36" s="468"/>
      <c r="L36" s="469"/>
    </row>
    <row r="37" spans="2:12" ht="15" customHeight="1">
      <c r="B37" s="467"/>
      <c r="C37" s="468"/>
      <c r="D37" s="468"/>
      <c r="E37" s="468"/>
      <c r="F37" s="468"/>
      <c r="G37" s="468"/>
      <c r="H37" s="468"/>
      <c r="I37" s="468"/>
      <c r="J37" s="468"/>
      <c r="K37" s="468"/>
      <c r="L37" s="469"/>
    </row>
    <row r="38" spans="2:12" ht="15" customHeight="1" thickBot="1">
      <c r="B38" s="470"/>
      <c r="C38" s="471"/>
      <c r="D38" s="471"/>
      <c r="E38" s="471"/>
      <c r="F38" s="471"/>
      <c r="G38" s="471"/>
      <c r="H38" s="471"/>
      <c r="I38" s="471"/>
      <c r="J38" s="471"/>
      <c r="K38" s="471"/>
      <c r="L38" s="472"/>
    </row>
    <row r="39" ht="9.75" customHeight="1" thickBot="1"/>
    <row r="40" spans="2:12" ht="17.25" thickBot="1" thickTop="1">
      <c r="B40" s="473" t="s">
        <v>165</v>
      </c>
      <c r="C40" s="474"/>
      <c r="D40" s="474"/>
      <c r="E40" s="475"/>
      <c r="F40" s="128"/>
      <c r="G40" s="128"/>
      <c r="H40" s="128"/>
      <c r="I40" s="128"/>
      <c r="J40" s="128"/>
      <c r="K40" s="128"/>
      <c r="L40" s="128"/>
    </row>
    <row r="41" spans="2:12" ht="6" customHeight="1" thickBot="1" thickTop="1">
      <c r="B41" s="105"/>
      <c r="C41" s="105"/>
      <c r="D41" s="105"/>
      <c r="E41" s="105"/>
      <c r="F41" s="105"/>
      <c r="G41" s="105"/>
      <c r="H41" s="105"/>
      <c r="I41" s="112"/>
      <c r="J41" s="113"/>
      <c r="K41" s="129"/>
      <c r="L41" s="109"/>
    </row>
    <row r="42" spans="2:12" ht="15" customHeight="1">
      <c r="B42" s="487" t="s">
        <v>174</v>
      </c>
      <c r="C42" s="488"/>
      <c r="D42" s="488"/>
      <c r="E42" s="488"/>
      <c r="F42" s="488"/>
      <c r="G42" s="488"/>
      <c r="H42" s="488"/>
      <c r="I42" s="488"/>
      <c r="J42" s="488"/>
      <c r="K42" s="488"/>
      <c r="L42" s="489"/>
    </row>
    <row r="43" spans="2:12" ht="15" customHeight="1">
      <c r="B43" s="490"/>
      <c r="C43" s="491"/>
      <c r="D43" s="491"/>
      <c r="E43" s="491"/>
      <c r="F43" s="491"/>
      <c r="G43" s="491"/>
      <c r="H43" s="491"/>
      <c r="I43" s="491"/>
      <c r="J43" s="491"/>
      <c r="K43" s="491"/>
      <c r="L43" s="492"/>
    </row>
    <row r="44" spans="2:12" ht="15" customHeight="1">
      <c r="B44" s="490"/>
      <c r="C44" s="491"/>
      <c r="D44" s="491"/>
      <c r="E44" s="491"/>
      <c r="F44" s="491"/>
      <c r="G44" s="491"/>
      <c r="H44" s="491"/>
      <c r="I44" s="491"/>
      <c r="J44" s="491"/>
      <c r="K44" s="491"/>
      <c r="L44" s="492"/>
    </row>
    <row r="45" spans="2:12" ht="15" customHeight="1">
      <c r="B45" s="490"/>
      <c r="C45" s="491"/>
      <c r="D45" s="491"/>
      <c r="E45" s="491"/>
      <c r="F45" s="491"/>
      <c r="G45" s="491"/>
      <c r="H45" s="491"/>
      <c r="I45" s="491"/>
      <c r="J45" s="491"/>
      <c r="K45" s="491"/>
      <c r="L45" s="492"/>
    </row>
    <row r="46" spans="2:12" ht="15" customHeight="1">
      <c r="B46" s="490"/>
      <c r="C46" s="491"/>
      <c r="D46" s="491"/>
      <c r="E46" s="491"/>
      <c r="F46" s="491"/>
      <c r="G46" s="491"/>
      <c r="H46" s="491"/>
      <c r="I46" s="491"/>
      <c r="J46" s="491"/>
      <c r="K46" s="491"/>
      <c r="L46" s="492"/>
    </row>
    <row r="47" spans="2:12" ht="15" customHeight="1">
      <c r="B47" s="490"/>
      <c r="C47" s="491"/>
      <c r="D47" s="491"/>
      <c r="E47" s="491"/>
      <c r="F47" s="491"/>
      <c r="G47" s="491"/>
      <c r="H47" s="491"/>
      <c r="I47" s="491"/>
      <c r="J47" s="491"/>
      <c r="K47" s="491"/>
      <c r="L47" s="492"/>
    </row>
    <row r="48" spans="2:12" ht="15" customHeight="1">
      <c r="B48" s="490"/>
      <c r="C48" s="491"/>
      <c r="D48" s="491"/>
      <c r="E48" s="491"/>
      <c r="F48" s="491"/>
      <c r="G48" s="491"/>
      <c r="H48" s="491"/>
      <c r="I48" s="491"/>
      <c r="J48" s="491"/>
      <c r="K48" s="491"/>
      <c r="L48" s="492"/>
    </row>
    <row r="49" spans="2:12" ht="15" customHeight="1" thickBot="1">
      <c r="B49" s="493"/>
      <c r="C49" s="494"/>
      <c r="D49" s="494"/>
      <c r="E49" s="494"/>
      <c r="F49" s="494"/>
      <c r="G49" s="494"/>
      <c r="H49" s="494"/>
      <c r="I49" s="494"/>
      <c r="J49" s="494"/>
      <c r="K49" s="494"/>
      <c r="L49" s="495"/>
    </row>
    <row r="50" ht="9.75" customHeight="1" thickBot="1"/>
    <row r="51" spans="2:12" ht="17.25" thickBot="1" thickTop="1">
      <c r="B51" s="473" t="s">
        <v>150</v>
      </c>
      <c r="C51" s="474"/>
      <c r="D51" s="474"/>
      <c r="E51" s="475"/>
      <c r="F51" s="128"/>
      <c r="G51" s="128"/>
      <c r="H51" s="128"/>
      <c r="I51" s="128"/>
      <c r="J51" s="128"/>
      <c r="K51" s="128"/>
      <c r="L51" s="128"/>
    </row>
    <row r="52" spans="2:12" ht="6" customHeight="1" thickBot="1" thickTop="1">
      <c r="B52" s="105"/>
      <c r="C52" s="105"/>
      <c r="D52" s="105"/>
      <c r="E52" s="105"/>
      <c r="F52" s="105"/>
      <c r="G52" s="105"/>
      <c r="H52" s="105"/>
      <c r="I52" s="112"/>
      <c r="J52" s="113"/>
      <c r="K52" s="129"/>
      <c r="L52" s="109"/>
    </row>
    <row r="53" spans="2:12" ht="12" customHeight="1">
      <c r="B53" s="464" t="s">
        <v>175</v>
      </c>
      <c r="C53" s="465"/>
      <c r="D53" s="465"/>
      <c r="E53" s="465"/>
      <c r="F53" s="465"/>
      <c r="G53" s="465"/>
      <c r="H53" s="465"/>
      <c r="I53" s="465"/>
      <c r="J53" s="465"/>
      <c r="K53" s="465"/>
      <c r="L53" s="466"/>
    </row>
    <row r="54" spans="2:12" ht="12" customHeight="1">
      <c r="B54" s="467"/>
      <c r="C54" s="468"/>
      <c r="D54" s="468"/>
      <c r="E54" s="468"/>
      <c r="F54" s="468"/>
      <c r="G54" s="468"/>
      <c r="H54" s="468"/>
      <c r="I54" s="468"/>
      <c r="J54" s="468"/>
      <c r="K54" s="468"/>
      <c r="L54" s="469"/>
    </row>
    <row r="55" spans="2:12" ht="12" customHeight="1">
      <c r="B55" s="467"/>
      <c r="C55" s="468"/>
      <c r="D55" s="468"/>
      <c r="E55" s="468"/>
      <c r="F55" s="468"/>
      <c r="G55" s="468"/>
      <c r="H55" s="468"/>
      <c r="I55" s="468"/>
      <c r="J55" s="468"/>
      <c r="K55" s="468"/>
      <c r="L55" s="469"/>
    </row>
    <row r="56" spans="2:12" ht="12" customHeight="1">
      <c r="B56" s="467"/>
      <c r="C56" s="468"/>
      <c r="D56" s="468"/>
      <c r="E56" s="468"/>
      <c r="F56" s="468"/>
      <c r="G56" s="468"/>
      <c r="H56" s="468"/>
      <c r="I56" s="468"/>
      <c r="J56" s="468"/>
      <c r="K56" s="468"/>
      <c r="L56" s="469"/>
    </row>
    <row r="57" spans="2:12" ht="12" customHeight="1">
      <c r="B57" s="467"/>
      <c r="C57" s="468"/>
      <c r="D57" s="468"/>
      <c r="E57" s="468"/>
      <c r="F57" s="468"/>
      <c r="G57" s="468"/>
      <c r="H57" s="468"/>
      <c r="I57" s="468"/>
      <c r="J57" s="468"/>
      <c r="K57" s="468"/>
      <c r="L57" s="469"/>
    </row>
    <row r="58" spans="2:12" ht="12" customHeight="1" thickBot="1">
      <c r="B58" s="470"/>
      <c r="C58" s="471"/>
      <c r="D58" s="471"/>
      <c r="E58" s="471"/>
      <c r="F58" s="471"/>
      <c r="G58" s="471"/>
      <c r="H58" s="471"/>
      <c r="I58" s="471"/>
      <c r="J58" s="471"/>
      <c r="K58" s="471"/>
      <c r="L58" s="472"/>
    </row>
    <row r="59" ht="9.75" customHeight="1" thickBot="1"/>
    <row r="60" spans="2:12" ht="17.25" thickBot="1" thickTop="1">
      <c r="B60" s="473" t="s">
        <v>151</v>
      </c>
      <c r="C60" s="474"/>
      <c r="D60" s="474"/>
      <c r="E60" s="475"/>
      <c r="F60" s="128"/>
      <c r="G60" s="128"/>
      <c r="H60" s="128"/>
      <c r="I60" s="128"/>
      <c r="J60" s="128"/>
      <c r="K60" s="128"/>
      <c r="L60" s="128"/>
    </row>
    <row r="61" spans="2:12" ht="6" customHeight="1" thickBot="1" thickTop="1">
      <c r="B61" s="105"/>
      <c r="C61" s="105"/>
      <c r="D61" s="105"/>
      <c r="E61" s="105"/>
      <c r="F61" s="105"/>
      <c r="G61" s="105"/>
      <c r="H61" s="105"/>
      <c r="I61" s="112"/>
      <c r="J61" s="113"/>
      <c r="K61" s="129"/>
      <c r="L61" s="109"/>
    </row>
    <row r="62" spans="2:12" ht="12" customHeight="1">
      <c r="B62" s="464" t="s">
        <v>176</v>
      </c>
      <c r="C62" s="465"/>
      <c r="D62" s="465"/>
      <c r="E62" s="465"/>
      <c r="F62" s="465"/>
      <c r="G62" s="465"/>
      <c r="H62" s="465"/>
      <c r="I62" s="465"/>
      <c r="J62" s="465"/>
      <c r="K62" s="465"/>
      <c r="L62" s="466"/>
    </row>
    <row r="63" spans="2:12" ht="12" customHeight="1">
      <c r="B63" s="467"/>
      <c r="C63" s="468"/>
      <c r="D63" s="468"/>
      <c r="E63" s="468"/>
      <c r="F63" s="468"/>
      <c r="G63" s="468"/>
      <c r="H63" s="468"/>
      <c r="I63" s="468"/>
      <c r="J63" s="468"/>
      <c r="K63" s="468"/>
      <c r="L63" s="469"/>
    </row>
    <row r="64" spans="2:12" ht="12" customHeight="1">
      <c r="B64" s="467"/>
      <c r="C64" s="468"/>
      <c r="D64" s="468"/>
      <c r="E64" s="468"/>
      <c r="F64" s="468"/>
      <c r="G64" s="468"/>
      <c r="H64" s="468"/>
      <c r="I64" s="468"/>
      <c r="J64" s="468"/>
      <c r="K64" s="468"/>
      <c r="L64" s="469"/>
    </row>
    <row r="65" spans="2:12" ht="12" customHeight="1" thickBot="1">
      <c r="B65" s="470"/>
      <c r="C65" s="471"/>
      <c r="D65" s="471"/>
      <c r="E65" s="471"/>
      <c r="F65" s="471"/>
      <c r="G65" s="471"/>
      <c r="H65" s="471"/>
      <c r="I65" s="471"/>
      <c r="J65" s="471"/>
      <c r="K65" s="471"/>
      <c r="L65" s="472"/>
    </row>
    <row r="66" ht="9.75" customHeight="1" thickBot="1"/>
    <row r="67" spans="2:12" ht="17.25" thickBot="1" thickTop="1">
      <c r="B67" s="473" t="s">
        <v>152</v>
      </c>
      <c r="C67" s="474"/>
      <c r="D67" s="474"/>
      <c r="E67" s="475"/>
      <c r="F67" s="128"/>
      <c r="G67" s="128"/>
      <c r="H67" s="128"/>
      <c r="I67" s="128"/>
      <c r="J67" s="128"/>
      <c r="K67" s="128"/>
      <c r="L67" s="128"/>
    </row>
    <row r="68" spans="2:12" ht="6" customHeight="1" thickBot="1" thickTop="1">
      <c r="B68" s="105"/>
      <c r="C68" s="105"/>
      <c r="D68" s="105"/>
      <c r="E68" s="105"/>
      <c r="F68" s="105"/>
      <c r="G68" s="105"/>
      <c r="H68" s="105"/>
      <c r="I68" s="112"/>
      <c r="J68" s="113"/>
      <c r="K68" s="129"/>
      <c r="L68" s="109"/>
    </row>
    <row r="69" spans="2:12" ht="15" customHeight="1">
      <c r="B69" s="464" t="s">
        <v>177</v>
      </c>
      <c r="C69" s="465"/>
      <c r="D69" s="465"/>
      <c r="E69" s="465"/>
      <c r="F69" s="465"/>
      <c r="G69" s="465"/>
      <c r="H69" s="465"/>
      <c r="I69" s="465"/>
      <c r="J69" s="465"/>
      <c r="K69" s="465"/>
      <c r="L69" s="466"/>
    </row>
    <row r="70" spans="2:12" ht="15" customHeight="1">
      <c r="B70" s="467"/>
      <c r="C70" s="468"/>
      <c r="D70" s="468"/>
      <c r="E70" s="468"/>
      <c r="F70" s="468"/>
      <c r="G70" s="468"/>
      <c r="H70" s="468"/>
      <c r="I70" s="468"/>
      <c r="J70" s="468"/>
      <c r="K70" s="468"/>
      <c r="L70" s="469"/>
    </row>
    <row r="71" spans="2:13" ht="15" customHeight="1">
      <c r="B71" s="467"/>
      <c r="C71" s="468"/>
      <c r="D71" s="468"/>
      <c r="E71" s="468"/>
      <c r="F71" s="468"/>
      <c r="G71" s="468"/>
      <c r="H71" s="468"/>
      <c r="I71" s="468"/>
      <c r="J71" s="468"/>
      <c r="K71" s="468"/>
      <c r="L71" s="469"/>
      <c r="M71" s="130"/>
    </row>
    <row r="72" spans="2:12" ht="15" customHeight="1" thickBot="1">
      <c r="B72" s="470"/>
      <c r="C72" s="471"/>
      <c r="D72" s="471"/>
      <c r="E72" s="471"/>
      <c r="F72" s="471"/>
      <c r="G72" s="471"/>
      <c r="H72" s="471"/>
      <c r="I72" s="471"/>
      <c r="J72" s="471"/>
      <c r="K72" s="471"/>
      <c r="L72" s="472"/>
    </row>
    <row r="73" ht="9.75" customHeight="1" thickBot="1"/>
    <row r="74" spans="2:12" ht="17.25" thickBot="1" thickTop="1">
      <c r="B74" s="473" t="s">
        <v>153</v>
      </c>
      <c r="C74" s="474"/>
      <c r="D74" s="474"/>
      <c r="E74" s="475"/>
      <c r="F74" s="128"/>
      <c r="G74" s="128"/>
      <c r="H74" s="128"/>
      <c r="I74" s="128"/>
      <c r="J74" s="128"/>
      <c r="K74" s="128"/>
      <c r="L74" s="128"/>
    </row>
    <row r="75" spans="2:12" ht="6" customHeight="1" thickBot="1" thickTop="1">
      <c r="B75" s="105"/>
      <c r="C75" s="105"/>
      <c r="D75" s="105"/>
      <c r="E75" s="105"/>
      <c r="F75" s="105"/>
      <c r="G75" s="105"/>
      <c r="H75" s="105"/>
      <c r="I75" s="112"/>
      <c r="J75" s="113"/>
      <c r="K75" s="129"/>
      <c r="L75" s="109"/>
    </row>
    <row r="76" spans="2:12" ht="15" customHeight="1">
      <c r="B76" s="464" t="s">
        <v>179</v>
      </c>
      <c r="C76" s="465"/>
      <c r="D76" s="465"/>
      <c r="E76" s="465"/>
      <c r="F76" s="465"/>
      <c r="G76" s="465"/>
      <c r="H76" s="465"/>
      <c r="I76" s="465"/>
      <c r="J76" s="465"/>
      <c r="K76" s="465"/>
      <c r="L76" s="466"/>
    </row>
    <row r="77" spans="2:12" ht="15" customHeight="1">
      <c r="B77" s="467"/>
      <c r="C77" s="468"/>
      <c r="D77" s="468"/>
      <c r="E77" s="468"/>
      <c r="F77" s="468"/>
      <c r="G77" s="468"/>
      <c r="H77" s="468"/>
      <c r="I77" s="468"/>
      <c r="J77" s="468"/>
      <c r="K77" s="468"/>
      <c r="L77" s="469"/>
    </row>
    <row r="78" spans="2:12" ht="15" customHeight="1">
      <c r="B78" s="467"/>
      <c r="C78" s="468"/>
      <c r="D78" s="468"/>
      <c r="E78" s="468"/>
      <c r="F78" s="468"/>
      <c r="G78" s="468"/>
      <c r="H78" s="468"/>
      <c r="I78" s="468"/>
      <c r="J78" s="468"/>
      <c r="K78" s="468"/>
      <c r="L78" s="469"/>
    </row>
    <row r="79" spans="2:12" ht="15" customHeight="1" thickBot="1">
      <c r="B79" s="470"/>
      <c r="C79" s="471"/>
      <c r="D79" s="471"/>
      <c r="E79" s="471"/>
      <c r="F79" s="471"/>
      <c r="G79" s="471"/>
      <c r="H79" s="471"/>
      <c r="I79" s="471"/>
      <c r="J79" s="471"/>
      <c r="K79" s="471"/>
      <c r="L79" s="472"/>
    </row>
    <row r="80" ht="9.75" customHeight="1" thickBot="1"/>
    <row r="81" spans="2:12" ht="17.25" thickBot="1" thickTop="1">
      <c r="B81" s="473" t="s">
        <v>168</v>
      </c>
      <c r="C81" s="474"/>
      <c r="D81" s="474"/>
      <c r="E81" s="475"/>
      <c r="F81" s="128"/>
      <c r="G81" s="128"/>
      <c r="H81" s="128"/>
      <c r="I81" s="128"/>
      <c r="J81" s="128"/>
      <c r="K81" s="128"/>
      <c r="L81" s="128"/>
    </row>
    <row r="82" spans="2:12" ht="6" customHeight="1" thickBot="1" thickTop="1">
      <c r="B82" s="105"/>
      <c r="C82" s="105"/>
      <c r="D82" s="105"/>
      <c r="E82" s="105"/>
      <c r="F82" s="105"/>
      <c r="G82" s="105"/>
      <c r="H82" s="105"/>
      <c r="I82" s="112"/>
      <c r="J82" s="113"/>
      <c r="K82" s="129"/>
      <c r="L82" s="109"/>
    </row>
    <row r="83" spans="2:12" ht="15" customHeight="1">
      <c r="B83" s="464" t="s">
        <v>180</v>
      </c>
      <c r="C83" s="465"/>
      <c r="D83" s="465"/>
      <c r="E83" s="465"/>
      <c r="F83" s="465"/>
      <c r="G83" s="465"/>
      <c r="H83" s="465"/>
      <c r="I83" s="465"/>
      <c r="J83" s="465"/>
      <c r="K83" s="465"/>
      <c r="L83" s="466"/>
    </row>
    <row r="84" spans="2:12" ht="15" customHeight="1">
      <c r="B84" s="467"/>
      <c r="C84" s="468"/>
      <c r="D84" s="468"/>
      <c r="E84" s="468"/>
      <c r="F84" s="468"/>
      <c r="G84" s="468"/>
      <c r="H84" s="468"/>
      <c r="I84" s="468"/>
      <c r="J84" s="468"/>
      <c r="K84" s="468"/>
      <c r="L84" s="469"/>
    </row>
    <row r="85" spans="2:12" ht="15" customHeight="1">
      <c r="B85" s="467"/>
      <c r="C85" s="468"/>
      <c r="D85" s="468"/>
      <c r="E85" s="468"/>
      <c r="F85" s="468"/>
      <c r="G85" s="468"/>
      <c r="H85" s="468"/>
      <c r="I85" s="468"/>
      <c r="J85" s="468"/>
      <c r="K85" s="468"/>
      <c r="L85" s="469"/>
    </row>
    <row r="86" spans="2:12" ht="15" customHeight="1" thickBot="1">
      <c r="B86" s="470"/>
      <c r="C86" s="471"/>
      <c r="D86" s="471"/>
      <c r="E86" s="471"/>
      <c r="F86" s="471"/>
      <c r="G86" s="471"/>
      <c r="H86" s="471"/>
      <c r="I86" s="471"/>
      <c r="J86" s="471"/>
      <c r="K86" s="471"/>
      <c r="L86" s="472"/>
    </row>
    <row r="87" ht="9.75" customHeight="1" thickBot="1"/>
    <row r="88" spans="2:12" ht="17.25" thickBot="1" thickTop="1">
      <c r="B88" s="473" t="s">
        <v>170</v>
      </c>
      <c r="C88" s="474"/>
      <c r="D88" s="474"/>
      <c r="E88" s="475"/>
      <c r="F88" s="128"/>
      <c r="G88" s="128"/>
      <c r="H88" s="128"/>
      <c r="I88" s="128"/>
      <c r="J88" s="128"/>
      <c r="K88" s="128"/>
      <c r="L88" s="128"/>
    </row>
    <row r="89" spans="2:12" ht="6" customHeight="1" thickBot="1" thickTop="1">
      <c r="B89" s="105"/>
      <c r="C89" s="105"/>
      <c r="D89" s="105"/>
      <c r="E89" s="105"/>
      <c r="F89" s="105"/>
      <c r="G89" s="105"/>
      <c r="H89" s="105"/>
      <c r="I89" s="112"/>
      <c r="J89" s="113"/>
      <c r="K89" s="129"/>
      <c r="L89" s="109"/>
    </row>
    <row r="90" spans="2:12" ht="12" customHeight="1">
      <c r="B90" s="464" t="s">
        <v>181</v>
      </c>
      <c r="C90" s="465"/>
      <c r="D90" s="465"/>
      <c r="E90" s="465"/>
      <c r="F90" s="465"/>
      <c r="G90" s="465"/>
      <c r="H90" s="465"/>
      <c r="I90" s="465"/>
      <c r="J90" s="465"/>
      <c r="K90" s="465"/>
      <c r="L90" s="466"/>
    </row>
    <row r="91" spans="2:12" ht="12" customHeight="1">
      <c r="B91" s="467"/>
      <c r="C91" s="468"/>
      <c r="D91" s="468"/>
      <c r="E91" s="468"/>
      <c r="F91" s="468"/>
      <c r="G91" s="468"/>
      <c r="H91" s="468"/>
      <c r="I91" s="468"/>
      <c r="J91" s="468"/>
      <c r="K91" s="468"/>
      <c r="L91" s="469"/>
    </row>
    <row r="92" spans="2:12" ht="12" customHeight="1">
      <c r="B92" s="467"/>
      <c r="C92" s="468"/>
      <c r="D92" s="468"/>
      <c r="E92" s="468"/>
      <c r="F92" s="468"/>
      <c r="G92" s="468"/>
      <c r="H92" s="468"/>
      <c r="I92" s="468"/>
      <c r="J92" s="468"/>
      <c r="K92" s="468"/>
      <c r="L92" s="469"/>
    </row>
    <row r="93" spans="2:12" ht="12" customHeight="1" thickBot="1">
      <c r="B93" s="470"/>
      <c r="C93" s="471"/>
      <c r="D93" s="471"/>
      <c r="E93" s="471"/>
      <c r="F93" s="471"/>
      <c r="G93" s="471"/>
      <c r="H93" s="471"/>
      <c r="I93" s="471"/>
      <c r="J93" s="471"/>
      <c r="K93" s="471"/>
      <c r="L93" s="472"/>
    </row>
    <row r="94" ht="9.75" customHeight="1" thickBot="1"/>
    <row r="95" spans="2:12" ht="17.25" thickBot="1" thickTop="1">
      <c r="B95" s="473" t="s">
        <v>171</v>
      </c>
      <c r="C95" s="474"/>
      <c r="D95" s="474"/>
      <c r="E95" s="475"/>
      <c r="F95" s="128"/>
      <c r="G95" s="128"/>
      <c r="H95" s="128"/>
      <c r="I95" s="128"/>
      <c r="J95" s="128"/>
      <c r="K95" s="128"/>
      <c r="L95" s="128"/>
    </row>
    <row r="96" spans="2:12" ht="6" customHeight="1" thickBot="1" thickTop="1">
      <c r="B96" s="105"/>
      <c r="C96" s="105"/>
      <c r="D96" s="105"/>
      <c r="E96" s="105"/>
      <c r="F96" s="105"/>
      <c r="G96" s="105"/>
      <c r="H96" s="105"/>
      <c r="I96" s="112"/>
      <c r="J96" s="113"/>
      <c r="K96" s="129"/>
      <c r="L96" s="109"/>
    </row>
    <row r="97" spans="2:12" ht="12" customHeight="1">
      <c r="B97" s="464" t="s">
        <v>182</v>
      </c>
      <c r="C97" s="465"/>
      <c r="D97" s="465"/>
      <c r="E97" s="465"/>
      <c r="F97" s="465"/>
      <c r="G97" s="465"/>
      <c r="H97" s="465"/>
      <c r="I97" s="465"/>
      <c r="J97" s="465"/>
      <c r="K97" s="465"/>
      <c r="L97" s="466"/>
    </row>
    <row r="98" spans="2:12" ht="12" customHeight="1">
      <c r="B98" s="467"/>
      <c r="C98" s="468"/>
      <c r="D98" s="468"/>
      <c r="E98" s="468"/>
      <c r="F98" s="468"/>
      <c r="G98" s="468"/>
      <c r="H98" s="468"/>
      <c r="I98" s="468"/>
      <c r="J98" s="468"/>
      <c r="K98" s="468"/>
      <c r="L98" s="469"/>
    </row>
    <row r="99" spans="2:12" ht="12" customHeight="1">
      <c r="B99" s="467"/>
      <c r="C99" s="468"/>
      <c r="D99" s="468"/>
      <c r="E99" s="468"/>
      <c r="F99" s="468"/>
      <c r="G99" s="468"/>
      <c r="H99" s="468"/>
      <c r="I99" s="468"/>
      <c r="J99" s="468"/>
      <c r="K99" s="468"/>
      <c r="L99" s="469"/>
    </row>
    <row r="100" spans="2:12" ht="12" customHeight="1" thickBot="1">
      <c r="B100" s="470"/>
      <c r="C100" s="471"/>
      <c r="D100" s="471"/>
      <c r="E100" s="471"/>
      <c r="F100" s="471"/>
      <c r="G100" s="471"/>
      <c r="H100" s="471"/>
      <c r="I100" s="471"/>
      <c r="J100" s="471"/>
      <c r="K100" s="471"/>
      <c r="L100" s="472"/>
    </row>
    <row r="101" ht="9.75" customHeight="1" thickBot="1"/>
    <row r="102" spans="2:12" ht="17.25" thickBot="1" thickTop="1">
      <c r="B102" s="473" t="s">
        <v>158</v>
      </c>
      <c r="C102" s="474"/>
      <c r="D102" s="474"/>
      <c r="E102" s="475"/>
      <c r="F102" s="128"/>
      <c r="G102" s="128"/>
      <c r="H102" s="128"/>
      <c r="I102" s="128"/>
      <c r="J102" s="128"/>
      <c r="K102" s="128"/>
      <c r="L102" s="128"/>
    </row>
    <row r="103" spans="2:12" ht="6" customHeight="1" thickBot="1" thickTop="1">
      <c r="B103" s="105"/>
      <c r="C103" s="105"/>
      <c r="D103" s="105"/>
      <c r="E103" s="105"/>
      <c r="F103" s="105"/>
      <c r="G103" s="105"/>
      <c r="H103" s="105"/>
      <c r="I103" s="112"/>
      <c r="J103" s="113"/>
      <c r="K103" s="129"/>
      <c r="L103" s="109"/>
    </row>
    <row r="104" spans="2:12" ht="12" customHeight="1">
      <c r="B104" s="464" t="s">
        <v>183</v>
      </c>
      <c r="C104" s="465"/>
      <c r="D104" s="465"/>
      <c r="E104" s="465"/>
      <c r="F104" s="465"/>
      <c r="G104" s="465"/>
      <c r="H104" s="465"/>
      <c r="I104" s="465"/>
      <c r="J104" s="465"/>
      <c r="K104" s="465"/>
      <c r="L104" s="466"/>
    </row>
    <row r="105" spans="2:12" ht="12" customHeight="1">
      <c r="B105" s="467"/>
      <c r="C105" s="468"/>
      <c r="D105" s="468"/>
      <c r="E105" s="468"/>
      <c r="F105" s="468"/>
      <c r="G105" s="468"/>
      <c r="H105" s="468"/>
      <c r="I105" s="468"/>
      <c r="J105" s="468"/>
      <c r="K105" s="468"/>
      <c r="L105" s="469"/>
    </row>
    <row r="106" spans="2:12" ht="12" customHeight="1">
      <c r="B106" s="467"/>
      <c r="C106" s="468"/>
      <c r="D106" s="468"/>
      <c r="E106" s="468"/>
      <c r="F106" s="468"/>
      <c r="G106" s="468"/>
      <c r="H106" s="468"/>
      <c r="I106" s="468"/>
      <c r="J106" s="468"/>
      <c r="K106" s="468"/>
      <c r="L106" s="469"/>
    </row>
    <row r="107" spans="2:12" ht="12" customHeight="1">
      <c r="B107" s="467"/>
      <c r="C107" s="468"/>
      <c r="D107" s="468"/>
      <c r="E107" s="468"/>
      <c r="F107" s="468"/>
      <c r="G107" s="468"/>
      <c r="H107" s="468"/>
      <c r="I107" s="468"/>
      <c r="J107" s="468"/>
      <c r="K107" s="468"/>
      <c r="L107" s="469"/>
    </row>
    <row r="108" spans="2:12" ht="12" customHeight="1" thickBot="1">
      <c r="B108" s="470"/>
      <c r="C108" s="471"/>
      <c r="D108" s="471"/>
      <c r="E108" s="471"/>
      <c r="F108" s="471"/>
      <c r="G108" s="471"/>
      <c r="H108" s="471"/>
      <c r="I108" s="471"/>
      <c r="J108" s="471"/>
      <c r="K108" s="471"/>
      <c r="L108" s="472"/>
    </row>
    <row r="109" ht="15.75" thickBot="1"/>
    <row r="110" spans="2:12" ht="17.25" thickBot="1" thickTop="1">
      <c r="B110" s="473" t="s">
        <v>159</v>
      </c>
      <c r="C110" s="474"/>
      <c r="D110" s="474"/>
      <c r="E110" s="475"/>
      <c r="F110" s="128"/>
      <c r="G110" s="128"/>
      <c r="H110" s="128"/>
      <c r="I110" s="128"/>
      <c r="J110" s="128"/>
      <c r="K110" s="128"/>
      <c r="L110" s="128"/>
    </row>
    <row r="111" spans="2:12" ht="16.5" thickBot="1" thickTop="1">
      <c r="B111" s="105"/>
      <c r="C111" s="105"/>
      <c r="D111" s="105"/>
      <c r="E111" s="105"/>
      <c r="F111" s="105"/>
      <c r="G111" s="105"/>
      <c r="H111" s="105"/>
      <c r="I111" s="112"/>
      <c r="J111" s="113"/>
      <c r="K111" s="129"/>
      <c r="L111" s="109"/>
    </row>
    <row r="112" spans="2:12" ht="15">
      <c r="B112" s="464" t="s">
        <v>184</v>
      </c>
      <c r="C112" s="465"/>
      <c r="D112" s="465"/>
      <c r="E112" s="465"/>
      <c r="F112" s="465"/>
      <c r="G112" s="465"/>
      <c r="H112" s="465"/>
      <c r="I112" s="465"/>
      <c r="J112" s="465"/>
      <c r="K112" s="465"/>
      <c r="L112" s="466"/>
    </row>
    <row r="113" spans="2:12" ht="15">
      <c r="B113" s="467"/>
      <c r="C113" s="468"/>
      <c r="D113" s="468"/>
      <c r="E113" s="468"/>
      <c r="F113" s="468"/>
      <c r="G113" s="468"/>
      <c r="H113" s="468"/>
      <c r="I113" s="468"/>
      <c r="J113" s="468"/>
      <c r="K113" s="468"/>
      <c r="L113" s="469"/>
    </row>
    <row r="114" spans="2:12" ht="15">
      <c r="B114" s="467"/>
      <c r="C114" s="468"/>
      <c r="D114" s="468"/>
      <c r="E114" s="468"/>
      <c r="F114" s="468"/>
      <c r="G114" s="468"/>
      <c r="H114" s="468"/>
      <c r="I114" s="468"/>
      <c r="J114" s="468"/>
      <c r="K114" s="468"/>
      <c r="L114" s="469"/>
    </row>
    <row r="115" spans="2:12" ht="15.75" thickBot="1">
      <c r="B115" s="470"/>
      <c r="C115" s="471"/>
      <c r="D115" s="471"/>
      <c r="E115" s="471"/>
      <c r="F115" s="471"/>
      <c r="G115" s="471"/>
      <c r="H115" s="471"/>
      <c r="I115" s="471"/>
      <c r="J115" s="471"/>
      <c r="K115" s="471"/>
      <c r="L115" s="472"/>
    </row>
    <row r="116" ht="15.75" thickBot="1"/>
    <row r="117" spans="2:12" ht="17.25" thickBot="1" thickTop="1">
      <c r="B117" s="473" t="s">
        <v>160</v>
      </c>
      <c r="C117" s="474"/>
      <c r="D117" s="474"/>
      <c r="E117" s="475"/>
      <c r="F117" s="128"/>
      <c r="G117" s="128"/>
      <c r="H117" s="128"/>
      <c r="I117" s="128"/>
      <c r="J117" s="128"/>
      <c r="K117" s="128"/>
      <c r="L117" s="128"/>
    </row>
    <row r="118" spans="2:12" ht="16.5" thickBot="1" thickTop="1">
      <c r="B118" s="105"/>
      <c r="C118" s="105"/>
      <c r="D118" s="105"/>
      <c r="E118" s="105"/>
      <c r="F118" s="105"/>
      <c r="G118" s="105"/>
      <c r="H118" s="105"/>
      <c r="I118" s="112"/>
      <c r="J118" s="113"/>
      <c r="K118" s="129"/>
      <c r="L118" s="109"/>
    </row>
    <row r="119" spans="2:12" ht="15">
      <c r="B119" s="464" t="s">
        <v>185</v>
      </c>
      <c r="C119" s="465"/>
      <c r="D119" s="465"/>
      <c r="E119" s="465"/>
      <c r="F119" s="465"/>
      <c r="G119" s="465"/>
      <c r="H119" s="465"/>
      <c r="I119" s="465"/>
      <c r="J119" s="465"/>
      <c r="K119" s="465"/>
      <c r="L119" s="466"/>
    </row>
    <row r="120" spans="2:12" ht="15">
      <c r="B120" s="467"/>
      <c r="C120" s="468"/>
      <c r="D120" s="468"/>
      <c r="E120" s="468"/>
      <c r="F120" s="468"/>
      <c r="G120" s="468"/>
      <c r="H120" s="468"/>
      <c r="I120" s="468"/>
      <c r="J120" s="468"/>
      <c r="K120" s="468"/>
      <c r="L120" s="469"/>
    </row>
    <row r="121" spans="2:12" ht="15.75" thickBot="1">
      <c r="B121" s="470"/>
      <c r="C121" s="471"/>
      <c r="D121" s="471"/>
      <c r="E121" s="471"/>
      <c r="F121" s="471"/>
      <c r="G121" s="471"/>
      <c r="H121" s="471"/>
      <c r="I121" s="471"/>
      <c r="J121" s="471"/>
      <c r="K121" s="471"/>
      <c r="L121" s="472"/>
    </row>
    <row r="122" ht="15.75" thickBot="1"/>
    <row r="123" spans="2:12" ht="17.25" thickBot="1" thickTop="1">
      <c r="B123" s="473" t="s">
        <v>161</v>
      </c>
      <c r="C123" s="474"/>
      <c r="D123" s="474"/>
      <c r="E123" s="475"/>
      <c r="F123" s="128"/>
      <c r="G123" s="128"/>
      <c r="H123" s="128"/>
      <c r="I123" s="128"/>
      <c r="J123" s="128"/>
      <c r="K123" s="128"/>
      <c r="L123" s="128"/>
    </row>
    <row r="124" spans="2:12" ht="16.5" thickBot="1" thickTop="1">
      <c r="B124" s="105"/>
      <c r="C124" s="105"/>
      <c r="D124" s="105"/>
      <c r="E124" s="105"/>
      <c r="F124" s="105"/>
      <c r="G124" s="105"/>
      <c r="H124" s="105"/>
      <c r="I124" s="112"/>
      <c r="J124" s="113"/>
      <c r="K124" s="129"/>
      <c r="L124" s="109"/>
    </row>
    <row r="125" spans="2:12" ht="15">
      <c r="B125" s="464" t="s">
        <v>186</v>
      </c>
      <c r="C125" s="465"/>
      <c r="D125" s="465"/>
      <c r="E125" s="465"/>
      <c r="F125" s="465"/>
      <c r="G125" s="465"/>
      <c r="H125" s="465"/>
      <c r="I125" s="465"/>
      <c r="J125" s="465"/>
      <c r="K125" s="465"/>
      <c r="L125" s="466"/>
    </row>
    <row r="126" spans="2:12" ht="15">
      <c r="B126" s="467"/>
      <c r="C126" s="468"/>
      <c r="D126" s="468"/>
      <c r="E126" s="468"/>
      <c r="F126" s="468"/>
      <c r="G126" s="468"/>
      <c r="H126" s="468"/>
      <c r="I126" s="468"/>
      <c r="J126" s="468"/>
      <c r="K126" s="468"/>
      <c r="L126" s="469"/>
    </row>
    <row r="127" spans="2:12" ht="15">
      <c r="B127" s="467"/>
      <c r="C127" s="468"/>
      <c r="D127" s="468"/>
      <c r="E127" s="468"/>
      <c r="F127" s="468"/>
      <c r="G127" s="468"/>
      <c r="H127" s="468"/>
      <c r="I127" s="468"/>
      <c r="J127" s="468"/>
      <c r="K127" s="468"/>
      <c r="L127" s="469"/>
    </row>
    <row r="128" spans="2:12" ht="15.75" thickBot="1">
      <c r="B128" s="470"/>
      <c r="C128" s="471"/>
      <c r="D128" s="471"/>
      <c r="E128" s="471"/>
      <c r="F128" s="471"/>
      <c r="G128" s="471"/>
      <c r="H128" s="471"/>
      <c r="I128" s="471"/>
      <c r="J128" s="471"/>
      <c r="K128" s="471"/>
      <c r="L128" s="472"/>
    </row>
  </sheetData>
  <sheetProtection/>
  <mergeCells count="37">
    <mergeCell ref="B8:L8"/>
    <mergeCell ref="B6:L6"/>
    <mergeCell ref="B3:L3"/>
    <mergeCell ref="B4:L4"/>
    <mergeCell ref="B5:L5"/>
    <mergeCell ref="B102:E102"/>
    <mergeCell ref="B88:E88"/>
    <mergeCell ref="B16:E16"/>
    <mergeCell ref="B18:L21"/>
    <mergeCell ref="B23:E23"/>
    <mergeCell ref="B10:L13"/>
    <mergeCell ref="B90:L93"/>
    <mergeCell ref="B42:L49"/>
    <mergeCell ref="B35:L38"/>
    <mergeCell ref="B51:E51"/>
    <mergeCell ref="B53:L58"/>
    <mergeCell ref="B25:L31"/>
    <mergeCell ref="B1:C1"/>
    <mergeCell ref="B95:E95"/>
    <mergeCell ref="B119:L121"/>
    <mergeCell ref="B123:E123"/>
    <mergeCell ref="B81:E81"/>
    <mergeCell ref="B83:L86"/>
    <mergeCell ref="B60:E60"/>
    <mergeCell ref="B62:L65"/>
    <mergeCell ref="B97:L100"/>
    <mergeCell ref="B40:E40"/>
    <mergeCell ref="B125:L128"/>
    <mergeCell ref="B67:E67"/>
    <mergeCell ref="B69:L72"/>
    <mergeCell ref="B74:E74"/>
    <mergeCell ref="B76:L79"/>
    <mergeCell ref="B33:E33"/>
    <mergeCell ref="B104:L108"/>
    <mergeCell ref="B110:E110"/>
    <mergeCell ref="B112:L115"/>
    <mergeCell ref="B117:E11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P134"/>
  <sheetViews>
    <sheetView zoomScalePageLayoutView="0" workbookViewId="0" topLeftCell="A1">
      <pane ySplit="3" topLeftCell="A4" activePane="bottomLeft" state="frozen"/>
      <selection pane="topLeft" activeCell="A1" sqref="A1"/>
      <selection pane="bottomLeft" activeCell="P14" sqref="P14"/>
    </sheetView>
  </sheetViews>
  <sheetFormatPr defaultColWidth="11.421875" defaultRowHeight="15"/>
  <cols>
    <col min="1" max="1" width="2.7109375" style="35" hidden="1" customWidth="1"/>
    <col min="2" max="2" width="13.00390625" style="35" customWidth="1"/>
    <col min="3" max="3" width="11.421875" style="35" customWidth="1"/>
    <col min="4" max="4" width="18.421875" style="35" customWidth="1"/>
    <col min="5" max="5" width="9.7109375" style="35" customWidth="1"/>
    <col min="6" max="6" width="11.421875" style="35" customWidth="1"/>
    <col min="7" max="7" width="9.8515625" style="35" customWidth="1"/>
    <col min="8" max="8" width="14.140625" style="35" customWidth="1"/>
    <col min="9" max="9" width="6.28125" style="35" customWidth="1"/>
    <col min="10" max="10" width="8.7109375" style="35" customWidth="1"/>
    <col min="11" max="11" width="13.140625" style="35" customWidth="1"/>
    <col min="12" max="12" width="24.8515625" style="35" customWidth="1"/>
    <col min="13" max="13" width="1.8515625" style="209" customWidth="1"/>
    <col min="14" max="16" width="12.421875" style="209" customWidth="1"/>
    <col min="17" max="20" width="11.421875" style="209" customWidth="1"/>
    <col min="21" max="16384" width="11.421875" style="35" customWidth="1"/>
  </cols>
  <sheetData>
    <row r="1" spans="2:12" ht="22.5" customHeight="1" thickTop="1">
      <c r="B1" s="334" t="s">
        <v>3</v>
      </c>
      <c r="C1" s="335"/>
      <c r="D1" s="335"/>
      <c r="E1" s="335"/>
      <c r="F1" s="336"/>
      <c r="G1" s="335"/>
      <c r="H1" s="337"/>
      <c r="I1" s="337"/>
      <c r="J1" s="337"/>
      <c r="K1" s="512" t="s">
        <v>260</v>
      </c>
      <c r="L1" s="513"/>
    </row>
    <row r="2" spans="2:12" ht="22.5" customHeight="1" thickBot="1">
      <c r="B2" s="338" t="s">
        <v>5</v>
      </c>
      <c r="C2" s="339">
        <v>21000</v>
      </c>
      <c r="D2" s="340"/>
      <c r="E2" s="340"/>
      <c r="F2" s="340"/>
      <c r="G2" s="340"/>
      <c r="H2" s="340"/>
      <c r="I2" s="340"/>
      <c r="J2" s="340"/>
      <c r="K2" s="514"/>
      <c r="L2" s="515"/>
    </row>
    <row r="3" spans="1:12" ht="33" customHeight="1" thickBot="1">
      <c r="A3" s="35" t="s">
        <v>20</v>
      </c>
      <c r="B3" s="516" t="s">
        <v>14</v>
      </c>
      <c r="C3" s="517"/>
      <c r="D3" s="517"/>
      <c r="E3" s="517"/>
      <c r="F3" s="517"/>
      <c r="G3" s="517"/>
      <c r="H3" s="517"/>
      <c r="I3" s="341" t="s">
        <v>21</v>
      </c>
      <c r="J3" s="341" t="s">
        <v>15</v>
      </c>
      <c r="K3" s="341" t="s">
        <v>16</v>
      </c>
      <c r="L3" s="341" t="s">
        <v>6</v>
      </c>
    </row>
    <row r="4" spans="2:12" s="209" customFormat="1" ht="6" customHeight="1" thickBot="1" thickTop="1">
      <c r="B4" s="408"/>
      <c r="C4" s="408"/>
      <c r="D4" s="408"/>
      <c r="E4" s="408"/>
      <c r="F4" s="408"/>
      <c r="G4" s="408"/>
      <c r="H4" s="408"/>
      <c r="I4" s="408"/>
      <c r="J4" s="408"/>
      <c r="K4" s="408"/>
      <c r="L4" s="408"/>
    </row>
    <row r="5" spans="1:13" ht="25.5" customHeight="1" thickBot="1">
      <c r="A5" s="36" t="e">
        <f>+IF(L7+#REF!&gt;0,1,0)</f>
        <v>#REF!</v>
      </c>
      <c r="B5" s="520" t="s">
        <v>138</v>
      </c>
      <c r="C5" s="521"/>
      <c r="D5" s="521"/>
      <c r="E5" s="521"/>
      <c r="F5" s="521"/>
      <c r="G5" s="521"/>
      <c r="H5" s="521"/>
      <c r="I5" s="521"/>
      <c r="J5" s="521"/>
      <c r="K5" s="521"/>
      <c r="L5" s="522"/>
      <c r="M5" s="375"/>
    </row>
    <row r="6" spans="1:13" ht="19.5" customHeight="1" thickBot="1">
      <c r="A6" s="92"/>
      <c r="B6" s="370" t="s">
        <v>243</v>
      </c>
      <c r="C6" s="371"/>
      <c r="D6" s="371"/>
      <c r="E6" s="371"/>
      <c r="F6" s="371"/>
      <c r="G6" s="371"/>
      <c r="H6" s="372"/>
      <c r="I6" s="360">
        <v>0.66</v>
      </c>
      <c r="J6" s="358">
        <f>I6*$C$2</f>
        <v>13860</v>
      </c>
      <c r="K6" s="373"/>
      <c r="L6" s="374">
        <f>(J6*K6)</f>
        <v>0</v>
      </c>
      <c r="M6" s="375"/>
    </row>
    <row r="7" spans="1:13" ht="19.5" customHeight="1" thickTop="1">
      <c r="A7" s="92"/>
      <c r="B7" s="94" t="s">
        <v>98</v>
      </c>
      <c r="C7" s="44"/>
      <c r="D7" s="44"/>
      <c r="E7" s="44"/>
      <c r="F7" s="44"/>
      <c r="G7" s="44"/>
      <c r="H7" s="45"/>
      <c r="I7" s="95">
        <v>0.5</v>
      </c>
      <c r="J7" s="60">
        <f>I7*$C$2</f>
        <v>10500</v>
      </c>
      <c r="K7" s="343"/>
      <c r="L7" s="156">
        <f>(J7*K7)</f>
        <v>0</v>
      </c>
      <c r="M7" s="375"/>
    </row>
    <row r="8" spans="1:13" ht="19.5" customHeight="1">
      <c r="A8" s="37" t="e">
        <f>+IF(L8+#REF!&gt;0,1,0)</f>
        <v>#REF!</v>
      </c>
      <c r="B8" s="96" t="s">
        <v>0</v>
      </c>
      <c r="C8" s="38"/>
      <c r="D8" s="38"/>
      <c r="E8" s="38"/>
      <c r="F8" s="38"/>
      <c r="G8" s="38"/>
      <c r="H8" s="39"/>
      <c r="I8" s="55">
        <v>0.6</v>
      </c>
      <c r="J8" s="56">
        <f aca="true" t="shared" si="0" ref="J8:J15">I8*$C$2</f>
        <v>12600</v>
      </c>
      <c r="K8" s="342"/>
      <c r="L8" s="157">
        <f aca="true" t="shared" si="1" ref="L8:L15">(J8*K8)</f>
        <v>0</v>
      </c>
      <c r="M8" s="375"/>
    </row>
    <row r="9" spans="1:16" ht="19.5" customHeight="1">
      <c r="A9" s="40" t="e">
        <f>+IF(L9+#REF!&gt;0,1,0)</f>
        <v>#REF!</v>
      </c>
      <c r="B9" s="174" t="s">
        <v>95</v>
      </c>
      <c r="C9" s="175"/>
      <c r="D9" s="175"/>
      <c r="E9" s="175"/>
      <c r="F9" s="175"/>
      <c r="G9" s="175"/>
      <c r="H9" s="176"/>
      <c r="I9" s="183">
        <v>0.7</v>
      </c>
      <c r="J9" s="184">
        <f t="shared" si="0"/>
        <v>14699.999999999998</v>
      </c>
      <c r="K9" s="344"/>
      <c r="L9" s="157">
        <f t="shared" si="1"/>
        <v>0</v>
      </c>
      <c r="M9" s="375"/>
      <c r="N9" s="218"/>
      <c r="O9" s="218"/>
      <c r="P9" s="218"/>
    </row>
    <row r="10" spans="1:16" ht="19.5" customHeight="1">
      <c r="A10" s="41" t="e">
        <f>+IF(L10+#REF!&gt;0,1,0)</f>
        <v>#REF!</v>
      </c>
      <c r="B10" s="96" t="s">
        <v>96</v>
      </c>
      <c r="C10" s="38"/>
      <c r="D10" s="38"/>
      <c r="E10" s="38"/>
      <c r="F10" s="38"/>
      <c r="G10" s="38"/>
      <c r="H10" s="39"/>
      <c r="I10" s="57">
        <v>0.9</v>
      </c>
      <c r="J10" s="58">
        <f t="shared" si="0"/>
        <v>18900</v>
      </c>
      <c r="K10" s="345"/>
      <c r="L10" s="157">
        <f t="shared" si="1"/>
        <v>0</v>
      </c>
      <c r="M10" s="375"/>
      <c r="N10" s="218"/>
      <c r="O10" s="218"/>
      <c r="P10" s="218"/>
    </row>
    <row r="11" spans="1:16" ht="19.5" customHeight="1">
      <c r="A11" s="41"/>
      <c r="B11" s="96" t="s">
        <v>97</v>
      </c>
      <c r="C11" s="38"/>
      <c r="D11" s="38"/>
      <c r="E11" s="38"/>
      <c r="F11" s="38"/>
      <c r="G11" s="38"/>
      <c r="H11" s="39"/>
      <c r="I11" s="57">
        <v>1</v>
      </c>
      <c r="J11" s="58">
        <f>I11*$C$2</f>
        <v>21000</v>
      </c>
      <c r="K11" s="344"/>
      <c r="L11" s="157">
        <f t="shared" si="1"/>
        <v>0</v>
      </c>
      <c r="M11" s="375"/>
      <c r="N11" s="218"/>
      <c r="O11" s="218"/>
      <c r="P11" s="218"/>
    </row>
    <row r="12" spans="1:13" ht="19.5" customHeight="1">
      <c r="A12" s="41" t="e">
        <f>+IF(L12+#REF!&gt;0,1,0)</f>
        <v>#REF!</v>
      </c>
      <c r="B12" s="96" t="s">
        <v>238</v>
      </c>
      <c r="C12" s="38"/>
      <c r="D12" s="38"/>
      <c r="E12" s="38"/>
      <c r="F12" s="38"/>
      <c r="G12" s="38"/>
      <c r="H12" s="39"/>
      <c r="I12" s="57">
        <v>1.2</v>
      </c>
      <c r="J12" s="58">
        <f t="shared" si="0"/>
        <v>25200</v>
      </c>
      <c r="K12" s="344"/>
      <c r="L12" s="157">
        <f t="shared" si="1"/>
        <v>0</v>
      </c>
      <c r="M12" s="375"/>
    </row>
    <row r="13" spans="1:13" ht="19.5" customHeight="1">
      <c r="A13" s="41" t="e">
        <f>+IF(L13+#REF!&gt;0,1,0)</f>
        <v>#REF!</v>
      </c>
      <c r="B13" s="96" t="s">
        <v>239</v>
      </c>
      <c r="C13" s="38"/>
      <c r="D13" s="38"/>
      <c r="E13" s="38"/>
      <c r="F13" s="38"/>
      <c r="G13" s="38"/>
      <c r="H13" s="39"/>
      <c r="I13" s="57">
        <v>1.4</v>
      </c>
      <c r="J13" s="58">
        <f>I13*$C$2</f>
        <v>29399.999999999996</v>
      </c>
      <c r="K13" s="344"/>
      <c r="L13" s="157">
        <f>(J13*K13)</f>
        <v>0</v>
      </c>
      <c r="M13" s="375"/>
    </row>
    <row r="14" spans="1:13" ht="19.5" customHeight="1">
      <c r="A14" s="41"/>
      <c r="B14" s="96" t="s">
        <v>241</v>
      </c>
      <c r="C14" s="38"/>
      <c r="D14" s="38"/>
      <c r="E14" s="38"/>
      <c r="F14" s="38"/>
      <c r="G14" s="38"/>
      <c r="H14" s="39"/>
      <c r="I14" s="57">
        <v>1.6</v>
      </c>
      <c r="J14" s="58">
        <f>I14*$C$2</f>
        <v>33600</v>
      </c>
      <c r="K14" s="344"/>
      <c r="L14" s="157">
        <f>(J14*K14)</f>
        <v>0</v>
      </c>
      <c r="M14" s="375"/>
    </row>
    <row r="15" spans="1:13" ht="19.5" customHeight="1" thickBot="1">
      <c r="A15" s="42"/>
      <c r="B15" s="97" t="s">
        <v>240</v>
      </c>
      <c r="C15" s="98"/>
      <c r="D15" s="98"/>
      <c r="E15" s="98"/>
      <c r="F15" s="98"/>
      <c r="G15" s="98"/>
      <c r="H15" s="159"/>
      <c r="I15" s="99">
        <v>0.5</v>
      </c>
      <c r="J15" s="91">
        <f t="shared" si="0"/>
        <v>10500</v>
      </c>
      <c r="K15" s="346"/>
      <c r="L15" s="158">
        <f t="shared" si="1"/>
        <v>0</v>
      </c>
      <c r="M15" s="375"/>
    </row>
    <row r="16" spans="1:13" s="209" customFormat="1" ht="6" customHeight="1" thickBot="1" thickTop="1">
      <c r="A16" s="389"/>
      <c r="B16" s="405"/>
      <c r="C16" s="406"/>
      <c r="D16" s="406"/>
      <c r="E16" s="406"/>
      <c r="F16" s="406"/>
      <c r="G16" s="406"/>
      <c r="H16" s="406"/>
      <c r="I16" s="397"/>
      <c r="J16" s="398"/>
      <c r="K16" s="382"/>
      <c r="L16" s="407"/>
      <c r="M16" s="375"/>
    </row>
    <row r="17" spans="1:13" ht="25.5" customHeight="1" thickBot="1">
      <c r="A17" s="46"/>
      <c r="B17" s="520" t="s">
        <v>137</v>
      </c>
      <c r="C17" s="521"/>
      <c r="D17" s="521"/>
      <c r="E17" s="521"/>
      <c r="F17" s="521"/>
      <c r="G17" s="521"/>
      <c r="H17" s="521"/>
      <c r="I17" s="521"/>
      <c r="J17" s="521"/>
      <c r="K17" s="521"/>
      <c r="L17" s="522"/>
      <c r="M17" s="375"/>
    </row>
    <row r="18" spans="1:13" ht="24.75" customHeight="1">
      <c r="A18" s="40" t="e">
        <f>+IF(L18+#REF!&gt;0,1,0)</f>
        <v>#REF!</v>
      </c>
      <c r="B18" s="170" t="s">
        <v>99</v>
      </c>
      <c r="C18" s="171"/>
      <c r="D18" s="171"/>
      <c r="E18" s="171"/>
      <c r="F18" s="171"/>
      <c r="G18" s="171"/>
      <c r="H18" s="180"/>
      <c r="I18" s="368">
        <v>0.9</v>
      </c>
      <c r="J18" s="369">
        <f aca="true" t="shared" si="2" ref="J18:J32">I18*$C$2</f>
        <v>18900</v>
      </c>
      <c r="K18" s="348"/>
      <c r="L18" s="359">
        <f aca="true" t="shared" si="3" ref="L18:L32">(J18*K18)</f>
        <v>0</v>
      </c>
      <c r="M18" s="376"/>
    </row>
    <row r="19" spans="1:13" ht="24.75" customHeight="1">
      <c r="A19" s="40"/>
      <c r="B19" s="96" t="s">
        <v>100</v>
      </c>
      <c r="C19" s="38"/>
      <c r="D19" s="38"/>
      <c r="E19" s="38"/>
      <c r="F19" s="38"/>
      <c r="G19" s="38"/>
      <c r="H19" s="39"/>
      <c r="I19" s="57">
        <v>1.05</v>
      </c>
      <c r="J19" s="102">
        <f>I19*$C$2</f>
        <v>22050</v>
      </c>
      <c r="K19" s="344"/>
      <c r="L19" s="103">
        <f>(J19*K19)</f>
        <v>0</v>
      </c>
      <c r="M19" s="376"/>
    </row>
    <row r="20" spans="1:13" ht="24.75" customHeight="1">
      <c r="A20" s="41" t="e">
        <f>+IF(L20+#REF!&gt;0,1,0)</f>
        <v>#REF!</v>
      </c>
      <c r="B20" s="96" t="s">
        <v>101</v>
      </c>
      <c r="C20" s="38"/>
      <c r="D20" s="38"/>
      <c r="E20" s="38"/>
      <c r="F20" s="38"/>
      <c r="G20" s="38"/>
      <c r="H20" s="39"/>
      <c r="I20" s="57">
        <v>1.15</v>
      </c>
      <c r="J20" s="102">
        <f t="shared" si="2"/>
        <v>24149.999999999996</v>
      </c>
      <c r="K20" s="344"/>
      <c r="L20" s="103">
        <f t="shared" si="3"/>
        <v>0</v>
      </c>
      <c r="M20" s="376"/>
    </row>
    <row r="21" spans="1:13" ht="24.75" customHeight="1">
      <c r="A21" s="42" t="e">
        <f>+IF(L21+#REF!&gt;0,1,0)</f>
        <v>#REF!</v>
      </c>
      <c r="B21" s="526" t="s">
        <v>164</v>
      </c>
      <c r="C21" s="527"/>
      <c r="D21" s="527"/>
      <c r="E21" s="527"/>
      <c r="F21" s="527"/>
      <c r="G21" s="527"/>
      <c r="H21" s="528"/>
      <c r="I21" s="57">
        <v>0.05</v>
      </c>
      <c r="J21" s="102">
        <f t="shared" si="2"/>
        <v>1050</v>
      </c>
      <c r="K21" s="344"/>
      <c r="L21" s="104">
        <f t="shared" si="3"/>
        <v>0</v>
      </c>
      <c r="M21" s="376"/>
    </row>
    <row r="22" spans="1:13" ht="24.75" customHeight="1" thickBot="1">
      <c r="A22" s="46"/>
      <c r="B22" s="123" t="s">
        <v>156</v>
      </c>
      <c r="C22" s="124"/>
      <c r="D22" s="124"/>
      <c r="E22" s="124"/>
      <c r="F22" s="124"/>
      <c r="G22" s="124"/>
      <c r="H22" s="161"/>
      <c r="I22" s="160"/>
      <c r="J22" s="152"/>
      <c r="K22" s="347"/>
      <c r="L22" s="125">
        <f>(J22*K22)</f>
        <v>0</v>
      </c>
      <c r="M22" s="376"/>
    </row>
    <row r="23" spans="1:13" s="209" customFormat="1" ht="6" customHeight="1" thickBot="1" thickTop="1">
      <c r="A23" s="395"/>
      <c r="B23" s="400"/>
      <c r="C23" s="400"/>
      <c r="D23" s="400"/>
      <c r="E23" s="400"/>
      <c r="F23" s="400"/>
      <c r="G23" s="400"/>
      <c r="H23" s="400"/>
      <c r="I23" s="401"/>
      <c r="J23" s="402"/>
      <c r="K23" s="403"/>
      <c r="L23" s="404"/>
      <c r="M23" s="376"/>
    </row>
    <row r="24" spans="1:13" ht="25.5" customHeight="1" thickBot="1">
      <c r="A24" s="46"/>
      <c r="B24" s="520" t="s">
        <v>139</v>
      </c>
      <c r="C24" s="521"/>
      <c r="D24" s="521"/>
      <c r="E24" s="521"/>
      <c r="F24" s="521"/>
      <c r="G24" s="521"/>
      <c r="H24" s="521"/>
      <c r="I24" s="521"/>
      <c r="J24" s="521"/>
      <c r="K24" s="521"/>
      <c r="L24" s="522"/>
      <c r="M24" s="376"/>
    </row>
    <row r="25" spans="1:13" ht="19.5" customHeight="1">
      <c r="A25" s="36" t="e">
        <f>+IF(L25+#REF!&gt;0,1,0)</f>
        <v>#REF!</v>
      </c>
      <c r="B25" s="365" t="s">
        <v>88</v>
      </c>
      <c r="C25" s="366"/>
      <c r="D25" s="366"/>
      <c r="E25" s="366"/>
      <c r="F25" s="366"/>
      <c r="G25" s="366"/>
      <c r="H25" s="366" t="s">
        <v>102</v>
      </c>
      <c r="I25" s="367">
        <v>0.8</v>
      </c>
      <c r="J25" s="355">
        <f t="shared" si="2"/>
        <v>16800</v>
      </c>
      <c r="K25" s="348"/>
      <c r="L25" s="115">
        <f t="shared" si="3"/>
        <v>0</v>
      </c>
      <c r="M25" s="377"/>
    </row>
    <row r="26" spans="1:13" ht="19.5" customHeight="1">
      <c r="A26" s="40"/>
      <c r="B26" s="90" t="s">
        <v>89</v>
      </c>
      <c r="C26" s="47"/>
      <c r="D26" s="47"/>
      <c r="E26" s="47"/>
      <c r="F26" s="47"/>
      <c r="G26" s="47"/>
      <c r="H26" s="48"/>
      <c r="I26" s="59">
        <v>1</v>
      </c>
      <c r="J26" s="58">
        <f>I26*$C$2</f>
        <v>21000</v>
      </c>
      <c r="K26" s="344"/>
      <c r="L26" s="101">
        <f>(J26*K26)</f>
        <v>0</v>
      </c>
      <c r="M26" s="377"/>
    </row>
    <row r="27" spans="1:13" ht="19.5" customHeight="1">
      <c r="A27" s="40"/>
      <c r="B27" s="90" t="s">
        <v>92</v>
      </c>
      <c r="C27" s="47"/>
      <c r="D27" s="47"/>
      <c r="E27" s="47"/>
      <c r="F27" s="47"/>
      <c r="G27" s="47"/>
      <c r="H27" s="48"/>
      <c r="I27" s="59">
        <v>1.2</v>
      </c>
      <c r="J27" s="58">
        <f>I27*$C$2</f>
        <v>25200</v>
      </c>
      <c r="K27" s="344"/>
      <c r="L27" s="101">
        <f>(J27*K27)</f>
        <v>0</v>
      </c>
      <c r="M27" s="377"/>
    </row>
    <row r="28" spans="1:13" ht="19.5" customHeight="1">
      <c r="A28" s="41" t="e">
        <f>+IF(L28+#REF!&gt;0,1,0)</f>
        <v>#REF!</v>
      </c>
      <c r="B28" s="90" t="s">
        <v>90</v>
      </c>
      <c r="C28" s="47"/>
      <c r="D28" s="47"/>
      <c r="E28" s="47"/>
      <c r="F28" s="47"/>
      <c r="G28" s="47"/>
      <c r="H28" s="48"/>
      <c r="I28" s="59">
        <v>1.15</v>
      </c>
      <c r="J28" s="58">
        <f t="shared" si="2"/>
        <v>24149.999999999996</v>
      </c>
      <c r="K28" s="344"/>
      <c r="L28" s="101">
        <f t="shared" si="3"/>
        <v>0</v>
      </c>
      <c r="M28" s="377"/>
    </row>
    <row r="29" spans="1:13" ht="19.5" customHeight="1">
      <c r="A29" s="41" t="e">
        <f>+IF(L29+#REF!&gt;0,1,0)</f>
        <v>#REF!</v>
      </c>
      <c r="B29" s="90" t="s">
        <v>91</v>
      </c>
      <c r="C29" s="47"/>
      <c r="D29" s="47"/>
      <c r="E29" s="47"/>
      <c r="F29" s="47"/>
      <c r="G29" s="47"/>
      <c r="H29" s="48"/>
      <c r="I29" s="59">
        <v>1.4</v>
      </c>
      <c r="J29" s="58">
        <f t="shared" si="2"/>
        <v>29399.999999999996</v>
      </c>
      <c r="K29" s="344"/>
      <c r="L29" s="101">
        <f t="shared" si="3"/>
        <v>0</v>
      </c>
      <c r="M29" s="377"/>
    </row>
    <row r="30" spans="1:13" ht="19.5" customHeight="1">
      <c r="A30" s="41" t="e">
        <f>+IF(L30+#REF!&gt;0,1,0)</f>
        <v>#REF!</v>
      </c>
      <c r="B30" s="90" t="s">
        <v>1</v>
      </c>
      <c r="C30" s="47"/>
      <c r="D30" s="47"/>
      <c r="E30" s="47"/>
      <c r="F30" s="47"/>
      <c r="G30" s="47"/>
      <c r="H30" s="48"/>
      <c r="I30" s="59">
        <v>1.2</v>
      </c>
      <c r="J30" s="58">
        <f t="shared" si="2"/>
        <v>25200</v>
      </c>
      <c r="K30" s="344"/>
      <c r="L30" s="101">
        <f t="shared" si="3"/>
        <v>0</v>
      </c>
      <c r="M30" s="377"/>
    </row>
    <row r="31" spans="1:13" ht="19.5" customHeight="1">
      <c r="A31" s="42"/>
      <c r="B31" s="90" t="s">
        <v>2</v>
      </c>
      <c r="C31" s="47"/>
      <c r="D31" s="47"/>
      <c r="E31" s="47"/>
      <c r="F31" s="47"/>
      <c r="G31" s="47"/>
      <c r="H31" s="48"/>
      <c r="I31" s="59">
        <v>1.4</v>
      </c>
      <c r="J31" s="58">
        <f>I31*$C$2</f>
        <v>29399.999999999996</v>
      </c>
      <c r="K31" s="344"/>
      <c r="L31" s="101">
        <f>(J31*K31)</f>
        <v>0</v>
      </c>
      <c r="M31" s="377"/>
    </row>
    <row r="32" spans="1:13" ht="19.5" customHeight="1" thickBot="1">
      <c r="A32" s="43" t="e">
        <f>+IF(L32+#REF!&gt;0,1,0)</f>
        <v>#REF!</v>
      </c>
      <c r="B32" s="518" t="s">
        <v>103</v>
      </c>
      <c r="C32" s="519"/>
      <c r="D32" s="519"/>
      <c r="E32" s="519"/>
      <c r="F32" s="519"/>
      <c r="G32" s="519"/>
      <c r="H32" s="519"/>
      <c r="I32" s="89">
        <v>2</v>
      </c>
      <c r="J32" s="91">
        <f t="shared" si="2"/>
        <v>42000</v>
      </c>
      <c r="K32" s="347"/>
      <c r="L32" s="100">
        <f t="shared" si="3"/>
        <v>0</v>
      </c>
      <c r="M32" s="377"/>
    </row>
    <row r="33" spans="1:13" s="209" customFormat="1" ht="6" customHeight="1" thickBot="1">
      <c r="A33" s="395"/>
      <c r="B33" s="396"/>
      <c r="C33" s="396"/>
      <c r="D33" s="396"/>
      <c r="E33" s="396"/>
      <c r="F33" s="396"/>
      <c r="G33" s="396"/>
      <c r="H33" s="396"/>
      <c r="I33" s="397"/>
      <c r="J33" s="398"/>
      <c r="K33" s="382"/>
      <c r="L33" s="399"/>
      <c r="M33" s="377"/>
    </row>
    <row r="34" spans="1:13" ht="25.5" customHeight="1" thickBot="1">
      <c r="A34" s="46"/>
      <c r="B34" s="520" t="s">
        <v>165</v>
      </c>
      <c r="C34" s="521"/>
      <c r="D34" s="521"/>
      <c r="E34" s="521"/>
      <c r="F34" s="521"/>
      <c r="G34" s="521"/>
      <c r="H34" s="521"/>
      <c r="I34" s="521"/>
      <c r="J34" s="521"/>
      <c r="K34" s="521"/>
      <c r="L34" s="522"/>
      <c r="M34" s="377"/>
    </row>
    <row r="35" spans="1:13" ht="19.5" customHeight="1">
      <c r="A35" s="36" t="e">
        <f>+IF(L35+#REF!&gt;0,1,0)</f>
        <v>#REF!</v>
      </c>
      <c r="B35" s="114" t="s">
        <v>104</v>
      </c>
      <c r="C35" s="52"/>
      <c r="D35" s="52"/>
      <c r="E35" s="52"/>
      <c r="F35" s="52"/>
      <c r="G35" s="52"/>
      <c r="H35" s="53"/>
      <c r="I35" s="360">
        <v>0.2</v>
      </c>
      <c r="J35" s="358">
        <f>I35*'Cálculo del  Monto de Obra'!$C$2</f>
        <v>4200</v>
      </c>
      <c r="K35" s="348"/>
      <c r="L35" s="115">
        <f aca="true" t="shared" si="4" ref="L35:L45">(J35*K35)</f>
        <v>0</v>
      </c>
      <c r="M35" s="377"/>
    </row>
    <row r="36" spans="1:13" ht="19.5" customHeight="1">
      <c r="A36" s="41" t="e">
        <f>+IF(L36+#REF!&gt;0,1,0)</f>
        <v>#REF!</v>
      </c>
      <c r="B36" s="96" t="s">
        <v>93</v>
      </c>
      <c r="C36" s="38"/>
      <c r="D36" s="38"/>
      <c r="E36" s="38"/>
      <c r="F36" s="38"/>
      <c r="G36" s="38"/>
      <c r="H36" s="39"/>
      <c r="I36" s="55">
        <v>0.35</v>
      </c>
      <c r="J36" s="56">
        <f>I36*'Cálculo del  Monto de Obra'!$C$2</f>
        <v>7349.999999999999</v>
      </c>
      <c r="K36" s="344"/>
      <c r="L36" s="101">
        <f t="shared" si="4"/>
        <v>0</v>
      </c>
      <c r="M36" s="377"/>
    </row>
    <row r="37" spans="1:13" ht="19.5" customHeight="1">
      <c r="A37" s="41" t="e">
        <f>+IF(L37+#REF!&gt;0,1,0)</f>
        <v>#REF!</v>
      </c>
      <c r="B37" s="174" t="s">
        <v>94</v>
      </c>
      <c r="C37" s="175"/>
      <c r="D37" s="175"/>
      <c r="E37" s="175"/>
      <c r="F37" s="175"/>
      <c r="G37" s="175"/>
      <c r="H37" s="176"/>
      <c r="I37" s="179">
        <v>0.38</v>
      </c>
      <c r="J37" s="178">
        <f>I37*'Cálculo del  Monto de Obra'!$C$2</f>
        <v>7980</v>
      </c>
      <c r="K37" s="344"/>
      <c r="L37" s="101">
        <f t="shared" si="4"/>
        <v>0</v>
      </c>
      <c r="M37" s="377"/>
    </row>
    <row r="38" spans="1:13" ht="19.5" customHeight="1">
      <c r="A38" s="41" t="e">
        <f>+IF(L38+#REF!&gt;0,1,0)</f>
        <v>#REF!</v>
      </c>
      <c r="B38" s="96" t="s">
        <v>4</v>
      </c>
      <c r="C38" s="38"/>
      <c r="D38" s="38"/>
      <c r="E38" s="38"/>
      <c r="F38" s="38"/>
      <c r="G38" s="38"/>
      <c r="H38" s="39"/>
      <c r="I38" s="55">
        <v>0.9</v>
      </c>
      <c r="J38" s="56">
        <f>I38*'Cálculo del  Monto de Obra'!$C$2</f>
        <v>18900</v>
      </c>
      <c r="K38" s="344"/>
      <c r="L38" s="101">
        <f t="shared" si="4"/>
        <v>0</v>
      </c>
      <c r="M38" s="377"/>
    </row>
    <row r="39" spans="1:13" ht="19.5" customHeight="1">
      <c r="A39" s="41" t="e">
        <f>+IF(L39+#REF!&gt;0,1,0)</f>
        <v>#REF!</v>
      </c>
      <c r="B39" s="96" t="s">
        <v>162</v>
      </c>
      <c r="C39" s="38"/>
      <c r="D39" s="38"/>
      <c r="E39" s="38"/>
      <c r="F39" s="38"/>
      <c r="G39" s="38"/>
      <c r="H39" s="39"/>
      <c r="I39" s="116">
        <v>0.18</v>
      </c>
      <c r="J39" s="117">
        <f>I39*'Cálculo del  Monto de Obra'!$C$2</f>
        <v>3780</v>
      </c>
      <c r="K39" s="344"/>
      <c r="L39" s="101">
        <f t="shared" si="4"/>
        <v>0</v>
      </c>
      <c r="M39" s="377"/>
    </row>
    <row r="40" spans="1:13" ht="19.5" customHeight="1">
      <c r="A40" s="41" t="e">
        <f>+IF(L40+#REF!&gt;0,1,0)</f>
        <v>#REF!</v>
      </c>
      <c r="B40" s="96" t="s">
        <v>49</v>
      </c>
      <c r="C40" s="38"/>
      <c r="D40" s="38"/>
      <c r="E40" s="38"/>
      <c r="F40" s="38"/>
      <c r="G40" s="38"/>
      <c r="H40" s="39"/>
      <c r="I40" s="116">
        <v>0.8</v>
      </c>
      <c r="J40" s="117">
        <f>I40*'Cálculo del  Monto de Obra'!$C$2</f>
        <v>16800</v>
      </c>
      <c r="K40" s="344"/>
      <c r="L40" s="101">
        <f t="shared" si="4"/>
        <v>0</v>
      </c>
      <c r="M40" s="377"/>
    </row>
    <row r="41" spans="1:13" ht="19.5" customHeight="1">
      <c r="A41" s="41" t="e">
        <f>+IF(L41+#REF!&gt;0,1,0)</f>
        <v>#REF!</v>
      </c>
      <c r="B41" s="96" t="s">
        <v>50</v>
      </c>
      <c r="C41" s="38"/>
      <c r="D41" s="38"/>
      <c r="E41" s="38"/>
      <c r="F41" s="38"/>
      <c r="G41" s="38"/>
      <c r="H41" s="39"/>
      <c r="I41" s="116">
        <v>0.9</v>
      </c>
      <c r="J41" s="117">
        <f>I41*'Cálculo del  Monto de Obra'!$C$2</f>
        <v>18900</v>
      </c>
      <c r="K41" s="344"/>
      <c r="L41" s="101">
        <f t="shared" si="4"/>
        <v>0</v>
      </c>
      <c r="M41" s="377"/>
    </row>
    <row r="42" spans="1:13" ht="19.5" customHeight="1">
      <c r="A42" s="41"/>
      <c r="B42" s="96" t="s">
        <v>233</v>
      </c>
      <c r="C42" s="38"/>
      <c r="D42" s="38"/>
      <c r="E42" s="38"/>
      <c r="F42" s="38"/>
      <c r="G42" s="38"/>
      <c r="H42" s="39"/>
      <c r="I42" s="116">
        <v>0.85</v>
      </c>
      <c r="J42" s="117">
        <f>I42*'Cálculo del  Monto de Obra'!$C$2</f>
        <v>17850</v>
      </c>
      <c r="K42" s="344"/>
      <c r="L42" s="101">
        <f>(J42*K42)</f>
        <v>0</v>
      </c>
      <c r="M42" s="377"/>
    </row>
    <row r="43" spans="1:13" ht="19.5" customHeight="1">
      <c r="A43" s="41"/>
      <c r="B43" s="96" t="s">
        <v>167</v>
      </c>
      <c r="C43" s="38"/>
      <c r="D43" s="38"/>
      <c r="E43" s="38"/>
      <c r="F43" s="38"/>
      <c r="G43" s="38"/>
      <c r="H43" s="39"/>
      <c r="I43" s="116">
        <v>1.8</v>
      </c>
      <c r="J43" s="117">
        <f>I43*'Cálculo del  Monto de Obra'!$C$2</f>
        <v>37800</v>
      </c>
      <c r="K43" s="344"/>
      <c r="L43" s="101">
        <f>(J43*K43)</f>
        <v>0</v>
      </c>
      <c r="M43" s="377"/>
    </row>
    <row r="44" spans="1:13" ht="19.5" customHeight="1">
      <c r="A44" s="41" t="e">
        <f>+IF(L44+#REF!&gt;0,1,0)</f>
        <v>#REF!</v>
      </c>
      <c r="B44" s="96" t="s">
        <v>105</v>
      </c>
      <c r="C44" s="38"/>
      <c r="D44" s="38"/>
      <c r="E44" s="38"/>
      <c r="F44" s="38"/>
      <c r="G44" s="38"/>
      <c r="H44" s="39"/>
      <c r="I44" s="116">
        <v>0.85</v>
      </c>
      <c r="J44" s="117">
        <f>I44*'Cálculo del  Monto de Obra'!$C$2</f>
        <v>17850</v>
      </c>
      <c r="K44" s="344"/>
      <c r="L44" s="101">
        <f t="shared" si="4"/>
        <v>0</v>
      </c>
      <c r="M44" s="377"/>
    </row>
    <row r="45" spans="1:13" ht="19.5" customHeight="1" thickBot="1">
      <c r="A45" s="42" t="e">
        <f>+IF(L45+#REF!&gt;0,1,0)</f>
        <v>#REF!</v>
      </c>
      <c r="B45" s="110" t="s">
        <v>106</v>
      </c>
      <c r="C45" s="49"/>
      <c r="D45" s="49"/>
      <c r="E45" s="49"/>
      <c r="F45" s="49"/>
      <c r="G45" s="49"/>
      <c r="H45" s="50"/>
      <c r="I45" s="118">
        <v>1.4</v>
      </c>
      <c r="J45" s="119">
        <f>I45*'Cálculo del  Monto de Obra'!$C$2</f>
        <v>29399.999999999996</v>
      </c>
      <c r="K45" s="347"/>
      <c r="L45" s="111">
        <f t="shared" si="4"/>
        <v>0</v>
      </c>
      <c r="M45" s="377"/>
    </row>
    <row r="46" spans="1:13" s="209" customFormat="1" ht="6" customHeight="1" thickBot="1" thickTop="1">
      <c r="A46" s="389"/>
      <c r="B46" s="390"/>
      <c r="C46" s="390"/>
      <c r="D46" s="390"/>
      <c r="E46" s="390"/>
      <c r="F46" s="390"/>
      <c r="G46" s="390"/>
      <c r="H46" s="390"/>
      <c r="I46" s="391"/>
      <c r="J46" s="392"/>
      <c r="K46" s="393"/>
      <c r="L46" s="394"/>
      <c r="M46" s="377"/>
    </row>
    <row r="47" spans="1:13" ht="25.5" customHeight="1" thickBot="1">
      <c r="A47" s="51"/>
      <c r="B47" s="520" t="s">
        <v>150</v>
      </c>
      <c r="C47" s="521"/>
      <c r="D47" s="521"/>
      <c r="E47" s="521"/>
      <c r="F47" s="521"/>
      <c r="G47" s="521"/>
      <c r="H47" s="521"/>
      <c r="I47" s="521"/>
      <c r="J47" s="521"/>
      <c r="K47" s="521"/>
      <c r="L47" s="522"/>
      <c r="M47" s="377"/>
    </row>
    <row r="48" spans="1:13" ht="19.5" customHeight="1">
      <c r="A48" s="51"/>
      <c r="B48" s="114" t="s">
        <v>107</v>
      </c>
      <c r="C48" s="52"/>
      <c r="D48" s="52"/>
      <c r="E48" s="52"/>
      <c r="F48" s="52"/>
      <c r="G48" s="52"/>
      <c r="H48" s="53"/>
      <c r="I48" s="363">
        <v>0.8</v>
      </c>
      <c r="J48" s="364">
        <f>I48*'Cálculo del  Monto de Obra'!$C$2</f>
        <v>16800</v>
      </c>
      <c r="K48" s="348"/>
      <c r="L48" s="115">
        <f aca="true" t="shared" si="5" ref="L48:L55">(J48*K48)</f>
        <v>0</v>
      </c>
      <c r="M48" s="377"/>
    </row>
    <row r="49" spans="1:13" ht="19.5" customHeight="1">
      <c r="A49" s="40" t="e">
        <f>+IF(L49+#REF!&gt;0,1,0)</f>
        <v>#REF!</v>
      </c>
      <c r="B49" s="170" t="s">
        <v>187</v>
      </c>
      <c r="C49" s="171"/>
      <c r="D49" s="171"/>
      <c r="E49" s="171"/>
      <c r="F49" s="171"/>
      <c r="G49" s="171"/>
      <c r="H49" s="180"/>
      <c r="I49" s="181">
        <v>1.2</v>
      </c>
      <c r="J49" s="182">
        <f>I49*'Cálculo del  Monto de Obra'!$C$2</f>
        <v>25200</v>
      </c>
      <c r="K49" s="348"/>
      <c r="L49" s="115">
        <f t="shared" si="5"/>
        <v>0</v>
      </c>
      <c r="M49" s="377"/>
    </row>
    <row r="50" spans="1:13" ht="19.5" customHeight="1">
      <c r="A50" s="41" t="e">
        <f>+IF(L50+#REF!&gt;0,1,0)</f>
        <v>#REF!</v>
      </c>
      <c r="B50" s="114" t="s">
        <v>166</v>
      </c>
      <c r="C50" s="52"/>
      <c r="D50" s="52"/>
      <c r="E50" s="52"/>
      <c r="F50" s="52"/>
      <c r="G50" s="52"/>
      <c r="H50" s="53"/>
      <c r="I50" s="116">
        <v>1.8</v>
      </c>
      <c r="J50" s="117">
        <f>I50*'Cálculo del  Monto de Obra'!$C$2</f>
        <v>37800</v>
      </c>
      <c r="K50" s="344"/>
      <c r="L50" s="101">
        <f t="shared" si="5"/>
        <v>0</v>
      </c>
      <c r="M50" s="377"/>
    </row>
    <row r="51" spans="1:13" ht="19.5" customHeight="1">
      <c r="A51" s="41" t="e">
        <f>+IF(L51+#REF!&gt;0,1,0)</f>
        <v>#REF!</v>
      </c>
      <c r="B51" s="96" t="s">
        <v>110</v>
      </c>
      <c r="C51" s="38"/>
      <c r="D51" s="38"/>
      <c r="E51" s="38"/>
      <c r="F51" s="38"/>
      <c r="G51" s="38"/>
      <c r="H51" s="39"/>
      <c r="I51" s="116">
        <v>1.2</v>
      </c>
      <c r="J51" s="117">
        <f>I51*'Cálculo del  Monto de Obra'!$C$2</f>
        <v>25200</v>
      </c>
      <c r="K51" s="344"/>
      <c r="L51" s="101">
        <f t="shared" si="5"/>
        <v>0</v>
      </c>
      <c r="M51" s="377"/>
    </row>
    <row r="52" spans="1:13" ht="19.5" customHeight="1">
      <c r="A52" s="41"/>
      <c r="B52" s="96" t="s">
        <v>108</v>
      </c>
      <c r="C52" s="38"/>
      <c r="D52" s="38"/>
      <c r="E52" s="38"/>
      <c r="F52" s="38"/>
      <c r="G52" s="38"/>
      <c r="H52" s="39"/>
      <c r="I52" s="116">
        <v>1.4</v>
      </c>
      <c r="J52" s="117">
        <f>I52*'Cálculo del  Monto de Obra'!$C$2</f>
        <v>29399.999999999996</v>
      </c>
      <c r="K52" s="344"/>
      <c r="L52" s="101">
        <f t="shared" si="5"/>
        <v>0</v>
      </c>
      <c r="M52" s="377"/>
    </row>
    <row r="53" spans="1:13" ht="19.5" customHeight="1">
      <c r="A53" s="41"/>
      <c r="B53" s="96" t="s">
        <v>149</v>
      </c>
      <c r="C53" s="38"/>
      <c r="D53" s="38"/>
      <c r="E53" s="38"/>
      <c r="F53" s="38"/>
      <c r="G53" s="38"/>
      <c r="H53" s="39"/>
      <c r="I53" s="116">
        <v>2</v>
      </c>
      <c r="J53" s="117">
        <f>I53*'Cálculo del  Monto de Obra'!$C$2</f>
        <v>42000</v>
      </c>
      <c r="K53" s="344"/>
      <c r="L53" s="101">
        <f t="shared" si="5"/>
        <v>0</v>
      </c>
      <c r="M53" s="377"/>
    </row>
    <row r="54" spans="1:13" ht="19.5" customHeight="1">
      <c r="A54" s="41" t="e">
        <f>+IF(L54+#REF!&gt;0,1,0)</f>
        <v>#REF!</v>
      </c>
      <c r="B54" s="96" t="s">
        <v>109</v>
      </c>
      <c r="C54" s="38"/>
      <c r="D54" s="38"/>
      <c r="E54" s="38"/>
      <c r="F54" s="38"/>
      <c r="G54" s="38"/>
      <c r="H54" s="39"/>
      <c r="I54" s="116">
        <v>0.8</v>
      </c>
      <c r="J54" s="117">
        <f>I54*'Cálculo del  Monto de Obra'!$C$2</f>
        <v>16800</v>
      </c>
      <c r="K54" s="344"/>
      <c r="L54" s="101">
        <f t="shared" si="5"/>
        <v>0</v>
      </c>
      <c r="M54" s="377"/>
    </row>
    <row r="55" spans="1:13" ht="19.5" customHeight="1" thickBot="1">
      <c r="A55" s="41" t="e">
        <f>+IF(L55+#REF!&gt;0,1,0)</f>
        <v>#REF!</v>
      </c>
      <c r="B55" s="187" t="s">
        <v>237</v>
      </c>
      <c r="C55" s="188"/>
      <c r="D55" s="188"/>
      <c r="E55" s="188"/>
      <c r="F55" s="188"/>
      <c r="G55" s="188"/>
      <c r="H55" s="189"/>
      <c r="I55" s="190">
        <v>2.5</v>
      </c>
      <c r="J55" s="191">
        <f>I55*'Cálculo del  Monto de Obra'!$C$2</f>
        <v>52500</v>
      </c>
      <c r="K55" s="349"/>
      <c r="L55" s="192">
        <f t="shared" si="5"/>
        <v>0</v>
      </c>
      <c r="M55" s="377"/>
    </row>
    <row r="56" spans="1:13" s="209" customFormat="1" ht="6" customHeight="1" thickBot="1" thickTop="1">
      <c r="A56" s="386"/>
      <c r="B56" s="379"/>
      <c r="C56" s="379"/>
      <c r="D56" s="379"/>
      <c r="E56" s="379"/>
      <c r="F56" s="379"/>
      <c r="G56" s="379"/>
      <c r="H56" s="379"/>
      <c r="I56" s="387"/>
      <c r="J56" s="388"/>
      <c r="K56" s="382"/>
      <c r="L56" s="383"/>
      <c r="M56" s="377"/>
    </row>
    <row r="57" spans="1:13" ht="25.5" customHeight="1" thickBot="1">
      <c r="A57" s="41"/>
      <c r="B57" s="520" t="s">
        <v>151</v>
      </c>
      <c r="C57" s="521"/>
      <c r="D57" s="521"/>
      <c r="E57" s="521"/>
      <c r="F57" s="521"/>
      <c r="G57" s="521"/>
      <c r="H57" s="521"/>
      <c r="I57" s="521"/>
      <c r="J57" s="521"/>
      <c r="K57" s="521"/>
      <c r="L57" s="522"/>
      <c r="M57" s="377"/>
    </row>
    <row r="58" spans="1:13" ht="19.5" customHeight="1">
      <c r="A58" s="41"/>
      <c r="B58" s="114" t="s">
        <v>111</v>
      </c>
      <c r="C58" s="52"/>
      <c r="D58" s="52"/>
      <c r="E58" s="52"/>
      <c r="F58" s="52"/>
      <c r="G58" s="52"/>
      <c r="H58" s="53"/>
      <c r="I58" s="360">
        <v>1.1</v>
      </c>
      <c r="J58" s="358">
        <f>I58*'Cálculo del  Monto de Obra'!$C$2</f>
        <v>23100.000000000004</v>
      </c>
      <c r="K58" s="348"/>
      <c r="L58" s="115">
        <f>(J58*K58)</f>
        <v>0</v>
      </c>
      <c r="M58" s="377"/>
    </row>
    <row r="59" spans="1:13" ht="19.5" customHeight="1">
      <c r="A59" s="41" t="e">
        <f>+IF(L59+#REF!&gt;0,1,0)</f>
        <v>#REF!</v>
      </c>
      <c r="B59" s="96" t="s">
        <v>112</v>
      </c>
      <c r="C59" s="38"/>
      <c r="D59" s="38"/>
      <c r="E59" s="38"/>
      <c r="F59" s="120"/>
      <c r="G59" s="38"/>
      <c r="H59" s="39"/>
      <c r="I59" s="55">
        <v>1.3</v>
      </c>
      <c r="J59" s="56">
        <f>I59*'Cálculo del  Monto de Obra'!$C$2</f>
        <v>27300</v>
      </c>
      <c r="K59" s="344"/>
      <c r="L59" s="101">
        <f>(J59*K59)</f>
        <v>0</v>
      </c>
      <c r="M59" s="377"/>
    </row>
    <row r="60" spans="1:13" ht="19.5" customHeight="1">
      <c r="A60" s="41" t="e">
        <f>+IF(L60+#REF!&gt;0,1,0)</f>
        <v>#REF!</v>
      </c>
      <c r="B60" s="96" t="s">
        <v>113</v>
      </c>
      <c r="C60" s="38"/>
      <c r="D60" s="38"/>
      <c r="E60" s="38"/>
      <c r="F60" s="38"/>
      <c r="G60" s="38"/>
      <c r="H60" s="39"/>
      <c r="I60" s="55">
        <v>1.5</v>
      </c>
      <c r="J60" s="56">
        <f>I60*'Cálculo del  Monto de Obra'!$C$2</f>
        <v>31500</v>
      </c>
      <c r="K60" s="344"/>
      <c r="L60" s="101">
        <f>(J60*K60)</f>
        <v>0</v>
      </c>
      <c r="M60" s="377"/>
    </row>
    <row r="61" spans="1:13" ht="19.5" customHeight="1">
      <c r="A61" s="41" t="e">
        <f>+IF(L61+#REF!&gt;0,1,0)</f>
        <v>#REF!</v>
      </c>
      <c r="B61" s="96" t="s">
        <v>114</v>
      </c>
      <c r="C61" s="38"/>
      <c r="D61" s="38"/>
      <c r="E61" s="38"/>
      <c r="F61" s="38"/>
      <c r="G61" s="38"/>
      <c r="H61" s="39"/>
      <c r="I61" s="55">
        <v>1</v>
      </c>
      <c r="J61" s="56">
        <f>I61*'Cálculo del  Monto de Obra'!$C$2</f>
        <v>21000</v>
      </c>
      <c r="K61" s="344"/>
      <c r="L61" s="101">
        <f>(J61*K61)</f>
        <v>0</v>
      </c>
      <c r="M61" s="377"/>
    </row>
    <row r="62" spans="1:13" ht="19.5" customHeight="1" thickBot="1">
      <c r="A62" s="41" t="e">
        <f>+IF(L62+#REF!&gt;0,1,0)</f>
        <v>#REF!</v>
      </c>
      <c r="B62" s="110" t="s">
        <v>115</v>
      </c>
      <c r="C62" s="49"/>
      <c r="D62" s="49"/>
      <c r="E62" s="49"/>
      <c r="F62" s="49"/>
      <c r="G62" s="49"/>
      <c r="H62" s="50"/>
      <c r="I62" s="61">
        <v>1.6</v>
      </c>
      <c r="J62" s="62">
        <f>I62*'Cálculo del  Monto de Obra'!$C$2</f>
        <v>33600</v>
      </c>
      <c r="K62" s="347"/>
      <c r="L62" s="111">
        <f>(J62*K62)</f>
        <v>0</v>
      </c>
      <c r="M62" s="377"/>
    </row>
    <row r="63" spans="1:13" s="209" customFormat="1" ht="6" customHeight="1" thickBot="1" thickTop="1">
      <c r="A63" s="386"/>
      <c r="B63" s="379"/>
      <c r="C63" s="379"/>
      <c r="D63" s="379"/>
      <c r="E63" s="379"/>
      <c r="F63" s="379"/>
      <c r="G63" s="379"/>
      <c r="H63" s="379"/>
      <c r="I63" s="385"/>
      <c r="J63" s="381"/>
      <c r="K63" s="382"/>
      <c r="L63" s="383"/>
      <c r="M63" s="377"/>
    </row>
    <row r="64" spans="1:13" ht="25.5" customHeight="1" thickBot="1">
      <c r="A64" s="41"/>
      <c r="B64" s="520" t="s">
        <v>152</v>
      </c>
      <c r="C64" s="521"/>
      <c r="D64" s="521"/>
      <c r="E64" s="521"/>
      <c r="F64" s="521"/>
      <c r="G64" s="521"/>
      <c r="H64" s="521"/>
      <c r="I64" s="521"/>
      <c r="J64" s="521"/>
      <c r="K64" s="521"/>
      <c r="L64" s="522"/>
      <c r="M64" s="377"/>
    </row>
    <row r="65" spans="1:13" ht="19.5" customHeight="1">
      <c r="A65" s="41"/>
      <c r="B65" s="361" t="s">
        <v>120</v>
      </c>
      <c r="C65" s="105"/>
      <c r="D65" s="105"/>
      <c r="E65" s="105"/>
      <c r="F65" s="105"/>
      <c r="G65" s="105"/>
      <c r="H65" s="362"/>
      <c r="I65" s="360">
        <v>0.6</v>
      </c>
      <c r="J65" s="358">
        <f>I65*'Cálculo del  Monto de Obra'!$C$2</f>
        <v>12600</v>
      </c>
      <c r="K65" s="348"/>
      <c r="L65" s="115">
        <f aca="true" t="shared" si="6" ref="L65:L74">(J65*K65)</f>
        <v>0</v>
      </c>
      <c r="M65" s="377"/>
    </row>
    <row r="66" spans="1:13" ht="19.5" customHeight="1">
      <c r="A66" s="41"/>
      <c r="B66" s="96" t="s">
        <v>117</v>
      </c>
      <c r="C66" s="38"/>
      <c r="D66" s="38"/>
      <c r="E66" s="38"/>
      <c r="F66" s="38"/>
      <c r="G66" s="38"/>
      <c r="H66" s="39"/>
      <c r="I66" s="55">
        <v>0.7</v>
      </c>
      <c r="J66" s="56">
        <f>I66*'Cálculo del  Monto de Obra'!$C$2</f>
        <v>14699.999999999998</v>
      </c>
      <c r="K66" s="344"/>
      <c r="L66" s="101">
        <f t="shared" si="6"/>
        <v>0</v>
      </c>
      <c r="M66" s="377"/>
    </row>
    <row r="67" spans="1:13" ht="19.5" customHeight="1">
      <c r="A67" s="41" t="e">
        <f>+IF(L67+#REF!&gt;0,1,0)</f>
        <v>#REF!</v>
      </c>
      <c r="B67" s="96" t="s">
        <v>116</v>
      </c>
      <c r="C67" s="38"/>
      <c r="D67" s="38"/>
      <c r="E67" s="38"/>
      <c r="F67" s="38"/>
      <c r="G67" s="38"/>
      <c r="H67" s="39"/>
      <c r="I67" s="55">
        <v>1.2</v>
      </c>
      <c r="J67" s="56">
        <f>I67*'Cálculo del  Monto de Obra'!$C$2</f>
        <v>25200</v>
      </c>
      <c r="K67" s="344"/>
      <c r="L67" s="101">
        <f t="shared" si="6"/>
        <v>0</v>
      </c>
      <c r="M67" s="377"/>
    </row>
    <row r="68" spans="1:13" ht="19.5" customHeight="1">
      <c r="A68" s="41"/>
      <c r="B68" s="96" t="s">
        <v>118</v>
      </c>
      <c r="C68" s="38"/>
      <c r="D68" s="38"/>
      <c r="E68" s="38"/>
      <c r="F68" s="38"/>
      <c r="G68" s="38"/>
      <c r="H68" s="39"/>
      <c r="I68" s="55">
        <v>1.3</v>
      </c>
      <c r="J68" s="56">
        <f>I68*'Cálculo del  Monto de Obra'!$C$2</f>
        <v>27300</v>
      </c>
      <c r="K68" s="344"/>
      <c r="L68" s="101">
        <f t="shared" si="6"/>
        <v>0</v>
      </c>
      <c r="M68" s="377"/>
    </row>
    <row r="69" spans="1:13" ht="19.5" customHeight="1">
      <c r="A69" s="41"/>
      <c r="B69" s="96" t="s">
        <v>229</v>
      </c>
      <c r="C69" s="38"/>
      <c r="D69" s="38"/>
      <c r="E69" s="38"/>
      <c r="F69" s="38"/>
      <c r="G69" s="38"/>
      <c r="H69" s="39"/>
      <c r="I69" s="55">
        <v>1.5</v>
      </c>
      <c r="J69" s="56">
        <f>I69*'Cálculo del  Monto de Obra'!$C$2</f>
        <v>31500</v>
      </c>
      <c r="K69" s="344"/>
      <c r="L69" s="101">
        <f t="shared" si="6"/>
        <v>0</v>
      </c>
      <c r="M69" s="377"/>
    </row>
    <row r="70" spans="1:13" ht="19.5" customHeight="1">
      <c r="A70" s="41"/>
      <c r="B70" s="96" t="s">
        <v>230</v>
      </c>
      <c r="C70" s="38"/>
      <c r="D70" s="38"/>
      <c r="E70" s="38"/>
      <c r="F70" s="38"/>
      <c r="G70" s="38"/>
      <c r="H70" s="39"/>
      <c r="I70" s="55">
        <v>1.3</v>
      </c>
      <c r="J70" s="56">
        <f>I70*'Cálculo del  Monto de Obra'!$C$2</f>
        <v>27300</v>
      </c>
      <c r="K70" s="344"/>
      <c r="L70" s="101">
        <f t="shared" si="6"/>
        <v>0</v>
      </c>
      <c r="M70" s="377"/>
    </row>
    <row r="71" spans="1:13" ht="19.5" customHeight="1">
      <c r="A71" s="41" t="e">
        <f>+IF(L71+#REF!&gt;0,1,0)</f>
        <v>#REF!</v>
      </c>
      <c r="B71" s="96" t="s">
        <v>22</v>
      </c>
      <c r="C71" s="38"/>
      <c r="D71" s="38"/>
      <c r="E71" s="38"/>
      <c r="F71" s="38"/>
      <c r="G71" s="38"/>
      <c r="H71" s="39"/>
      <c r="I71" s="55">
        <v>2</v>
      </c>
      <c r="J71" s="56">
        <f>I71*'Cálculo del  Monto de Obra'!$C$2</f>
        <v>42000</v>
      </c>
      <c r="K71" s="344"/>
      <c r="L71" s="101">
        <f t="shared" si="6"/>
        <v>0</v>
      </c>
      <c r="M71" s="377"/>
    </row>
    <row r="72" spans="1:13" ht="19.5" customHeight="1">
      <c r="A72" s="41"/>
      <c r="B72" s="96" t="s">
        <v>87</v>
      </c>
      <c r="C72" s="38"/>
      <c r="D72" s="38"/>
      <c r="E72" s="38"/>
      <c r="F72" s="38"/>
      <c r="G72" s="38"/>
      <c r="H72" s="39"/>
      <c r="I72" s="55">
        <v>1</v>
      </c>
      <c r="J72" s="56">
        <f>I72*'Cálculo del  Monto de Obra'!$C$2</f>
        <v>21000</v>
      </c>
      <c r="K72" s="344"/>
      <c r="L72" s="101">
        <f t="shared" si="6"/>
        <v>0</v>
      </c>
      <c r="M72" s="377"/>
    </row>
    <row r="73" spans="1:13" ht="19.5" customHeight="1">
      <c r="A73" s="41"/>
      <c r="B73" s="96" t="s">
        <v>234</v>
      </c>
      <c r="C73" s="38"/>
      <c r="D73" s="38"/>
      <c r="E73" s="38"/>
      <c r="F73" s="38"/>
      <c r="G73" s="38"/>
      <c r="H73" s="39"/>
      <c r="I73" s="55">
        <v>1.1</v>
      </c>
      <c r="J73" s="56">
        <f>I73*'Cálculo del  Monto de Obra'!$C$2</f>
        <v>23100.000000000004</v>
      </c>
      <c r="K73" s="344"/>
      <c r="L73" s="101">
        <f t="shared" si="6"/>
        <v>0</v>
      </c>
      <c r="M73" s="377"/>
    </row>
    <row r="74" spans="1:13" ht="19.5" customHeight="1" thickBot="1">
      <c r="A74" s="41" t="e">
        <f>+IF(L74+#REF!&gt;0,1,0)</f>
        <v>#REF!</v>
      </c>
      <c r="B74" s="110" t="s">
        <v>119</v>
      </c>
      <c r="C74" s="49"/>
      <c r="D74" s="49"/>
      <c r="E74" s="49"/>
      <c r="F74" s="49"/>
      <c r="G74" s="49"/>
      <c r="H74" s="50"/>
      <c r="I74" s="61">
        <v>1.2</v>
      </c>
      <c r="J74" s="62">
        <f>I74*'Cálculo del  Monto de Obra'!$C$2</f>
        <v>25200</v>
      </c>
      <c r="K74" s="347"/>
      <c r="L74" s="111">
        <f t="shared" si="6"/>
        <v>0</v>
      </c>
      <c r="M74" s="377"/>
    </row>
    <row r="75" spans="1:13" s="209" customFormat="1" ht="6" customHeight="1" thickBot="1" thickTop="1">
      <c r="A75" s="386" t="e">
        <f>+IF(L75+#REF!&gt;0,1,0)</f>
        <v>#REF!</v>
      </c>
      <c r="B75" s="379"/>
      <c r="C75" s="379"/>
      <c r="D75" s="379"/>
      <c r="E75" s="379"/>
      <c r="F75" s="379"/>
      <c r="G75" s="379"/>
      <c r="H75" s="379"/>
      <c r="I75" s="385"/>
      <c r="J75" s="381"/>
      <c r="K75" s="382"/>
      <c r="L75" s="383"/>
      <c r="M75" s="377"/>
    </row>
    <row r="76" spans="1:13" ht="25.5" customHeight="1" thickBot="1">
      <c r="A76" s="41" t="e">
        <f>+IF(L76+#REF!&gt;0,1,0)</f>
        <v>#REF!</v>
      </c>
      <c r="B76" s="520" t="s">
        <v>153</v>
      </c>
      <c r="C76" s="521"/>
      <c r="D76" s="521"/>
      <c r="E76" s="521"/>
      <c r="F76" s="521"/>
      <c r="G76" s="521"/>
      <c r="H76" s="521"/>
      <c r="I76" s="521"/>
      <c r="J76" s="521"/>
      <c r="K76" s="521"/>
      <c r="L76" s="522"/>
      <c r="M76" s="377"/>
    </row>
    <row r="77" spans="1:13" ht="19.5" customHeight="1">
      <c r="A77" s="41"/>
      <c r="B77" s="114" t="s">
        <v>121</v>
      </c>
      <c r="C77" s="52"/>
      <c r="D77" s="52"/>
      <c r="E77" s="52"/>
      <c r="F77" s="52"/>
      <c r="G77" s="52"/>
      <c r="H77" s="53"/>
      <c r="I77" s="360">
        <v>1.1</v>
      </c>
      <c r="J77" s="358">
        <f>I77*'Cálculo del  Monto de Obra'!$C$2</f>
        <v>23100.000000000004</v>
      </c>
      <c r="K77" s="348"/>
      <c r="L77" s="115">
        <f>(J77*K77)</f>
        <v>0</v>
      </c>
      <c r="M77" s="377"/>
    </row>
    <row r="78" spans="1:13" ht="19.5" customHeight="1">
      <c r="A78" s="41"/>
      <c r="B78" s="96" t="s">
        <v>122</v>
      </c>
      <c r="C78" s="38"/>
      <c r="D78" s="38"/>
      <c r="E78" s="38"/>
      <c r="F78" s="38"/>
      <c r="G78" s="38"/>
      <c r="H78" s="39"/>
      <c r="I78" s="55">
        <v>1.8</v>
      </c>
      <c r="J78" s="56">
        <f>I78*'Cálculo del  Monto de Obra'!$C$2</f>
        <v>37800</v>
      </c>
      <c r="K78" s="344"/>
      <c r="L78" s="101">
        <f>(J78*K78)</f>
        <v>0</v>
      </c>
      <c r="M78" s="377"/>
    </row>
    <row r="79" spans="1:13" ht="19.5" customHeight="1">
      <c r="A79" s="41"/>
      <c r="B79" s="174" t="s">
        <v>123</v>
      </c>
      <c r="C79" s="175"/>
      <c r="D79" s="175"/>
      <c r="E79" s="175"/>
      <c r="F79" s="175"/>
      <c r="G79" s="175"/>
      <c r="H79" s="176"/>
      <c r="I79" s="179">
        <v>1.3</v>
      </c>
      <c r="J79" s="178">
        <f>I79*'Cálculo del  Monto de Obra'!$C$2</f>
        <v>27300</v>
      </c>
      <c r="K79" s="344"/>
      <c r="L79" s="101">
        <f>(J79*K79)</f>
        <v>0</v>
      </c>
      <c r="M79" s="377"/>
    </row>
    <row r="80" spans="1:13" ht="19.5" customHeight="1" thickBot="1">
      <c r="A80" s="41" t="e">
        <f>+IF(L80+#REF!&gt;0,1,0)</f>
        <v>#REF!</v>
      </c>
      <c r="B80" s="110" t="s">
        <v>124</v>
      </c>
      <c r="C80" s="49"/>
      <c r="D80" s="49"/>
      <c r="E80" s="49"/>
      <c r="F80" s="49"/>
      <c r="G80" s="49"/>
      <c r="H80" s="50"/>
      <c r="I80" s="61">
        <v>1.4</v>
      </c>
      <c r="J80" s="62">
        <f>I80*'Cálculo del  Monto de Obra'!$C$2</f>
        <v>29399.999999999996</v>
      </c>
      <c r="K80" s="347"/>
      <c r="L80" s="111">
        <f>(J80*K80)</f>
        <v>0</v>
      </c>
      <c r="M80" s="377"/>
    </row>
    <row r="81" spans="1:13" s="209" customFormat="1" ht="6" customHeight="1" thickBot="1" thickTop="1">
      <c r="A81" s="386" t="e">
        <f>+IF(L81+#REF!&gt;0,1,0)</f>
        <v>#REF!</v>
      </c>
      <c r="B81" s="379"/>
      <c r="C81" s="379"/>
      <c r="D81" s="379"/>
      <c r="E81" s="379"/>
      <c r="F81" s="379"/>
      <c r="G81" s="379"/>
      <c r="H81" s="379"/>
      <c r="I81" s="385"/>
      <c r="J81" s="381"/>
      <c r="K81" s="382"/>
      <c r="L81" s="383"/>
      <c r="M81" s="377"/>
    </row>
    <row r="82" spans="1:13" ht="25.5" customHeight="1" thickBot="1">
      <c r="A82" s="41" t="e">
        <f>+IF(L82+#REF!&gt;0,1,0)</f>
        <v>#REF!</v>
      </c>
      <c r="B82" s="520" t="s">
        <v>154</v>
      </c>
      <c r="C82" s="521"/>
      <c r="D82" s="521"/>
      <c r="E82" s="521"/>
      <c r="F82" s="521"/>
      <c r="G82" s="521"/>
      <c r="H82" s="521"/>
      <c r="I82" s="521"/>
      <c r="J82" s="521"/>
      <c r="K82" s="521"/>
      <c r="L82" s="522"/>
      <c r="M82" s="377"/>
    </row>
    <row r="83" spans="1:13" ht="19.5" customHeight="1">
      <c r="A83" s="42"/>
      <c r="B83" s="114" t="s">
        <v>125</v>
      </c>
      <c r="C83" s="52"/>
      <c r="D83" s="52"/>
      <c r="E83" s="52"/>
      <c r="F83" s="52"/>
      <c r="G83" s="52"/>
      <c r="H83" s="53"/>
      <c r="I83" s="360">
        <v>0.9</v>
      </c>
      <c r="J83" s="358">
        <f>I83*'Cálculo del  Monto de Obra'!$C$2</f>
        <v>18900</v>
      </c>
      <c r="K83" s="348"/>
      <c r="L83" s="115">
        <f>(J83*K83)</f>
        <v>0</v>
      </c>
      <c r="M83" s="377"/>
    </row>
    <row r="84" spans="1:13" ht="19.5" customHeight="1">
      <c r="A84" s="42"/>
      <c r="B84" s="96" t="s">
        <v>126</v>
      </c>
      <c r="C84" s="38"/>
      <c r="D84" s="38"/>
      <c r="E84" s="38"/>
      <c r="F84" s="38"/>
      <c r="G84" s="38"/>
      <c r="H84" s="39"/>
      <c r="I84" s="55">
        <v>1.1</v>
      </c>
      <c r="J84" s="56">
        <f>I84*'Cálculo del  Monto de Obra'!$C$2</f>
        <v>23100.000000000004</v>
      </c>
      <c r="K84" s="344"/>
      <c r="L84" s="101">
        <f>(J84*K84)</f>
        <v>0</v>
      </c>
      <c r="M84" s="377"/>
    </row>
    <row r="85" spans="1:13" ht="19.5" customHeight="1">
      <c r="A85" s="42"/>
      <c r="B85" s="96" t="s">
        <v>261</v>
      </c>
      <c r="C85" s="38"/>
      <c r="D85" s="38"/>
      <c r="E85" s="38"/>
      <c r="F85" s="38"/>
      <c r="G85" s="38"/>
      <c r="H85" s="39"/>
      <c r="I85" s="55">
        <v>1.3</v>
      </c>
      <c r="J85" s="56">
        <f>I85*'Cálculo del  Monto de Obra'!$C$2</f>
        <v>27300</v>
      </c>
      <c r="K85" s="344"/>
      <c r="L85" s="101">
        <f>(J85*K85)</f>
        <v>0</v>
      </c>
      <c r="M85" s="377"/>
    </row>
    <row r="86" spans="1:13" ht="19.5" customHeight="1" thickBot="1">
      <c r="A86" s="42"/>
      <c r="B86" s="110" t="s">
        <v>262</v>
      </c>
      <c r="C86" s="49"/>
      <c r="D86" s="49"/>
      <c r="E86" s="49"/>
      <c r="F86" s="49"/>
      <c r="G86" s="49"/>
      <c r="H86" s="50"/>
      <c r="I86" s="61">
        <v>2.1</v>
      </c>
      <c r="J86" s="62">
        <f>I86*'Cálculo del  Monto de Obra'!$C$2</f>
        <v>44100</v>
      </c>
      <c r="K86" s="347"/>
      <c r="L86" s="111">
        <f>(J86*K86)</f>
        <v>0</v>
      </c>
      <c r="M86" s="377"/>
    </row>
    <row r="87" spans="1:13" s="209" customFormat="1" ht="6" customHeight="1" thickBot="1" thickTop="1">
      <c r="A87" s="378"/>
      <c r="B87" s="379"/>
      <c r="C87" s="379"/>
      <c r="D87" s="379"/>
      <c r="E87" s="379"/>
      <c r="F87" s="379"/>
      <c r="G87" s="379"/>
      <c r="H87" s="379"/>
      <c r="I87" s="385"/>
      <c r="J87" s="381"/>
      <c r="K87" s="382"/>
      <c r="L87" s="383"/>
      <c r="M87" s="377"/>
    </row>
    <row r="88" spans="1:13" ht="25.5" customHeight="1" thickBot="1">
      <c r="A88" s="42" t="e">
        <f>+IF(L88+#REF!&gt;0,1,0)</f>
        <v>#REF!</v>
      </c>
      <c r="B88" s="520" t="s">
        <v>155</v>
      </c>
      <c r="C88" s="521"/>
      <c r="D88" s="521"/>
      <c r="E88" s="521"/>
      <c r="F88" s="521"/>
      <c r="G88" s="521"/>
      <c r="H88" s="521"/>
      <c r="I88" s="521"/>
      <c r="J88" s="521"/>
      <c r="K88" s="521"/>
      <c r="L88" s="522"/>
      <c r="M88" s="377"/>
    </row>
    <row r="89" spans="1:13" ht="19.5" customHeight="1">
      <c r="A89" s="36" t="e">
        <f>+IF(L89+#REF!&gt;0,1,0)</f>
        <v>#REF!</v>
      </c>
      <c r="B89" s="114" t="s">
        <v>189</v>
      </c>
      <c r="C89" s="52"/>
      <c r="D89" s="52"/>
      <c r="E89" s="52"/>
      <c r="F89" s="52"/>
      <c r="G89" s="52"/>
      <c r="H89" s="53"/>
      <c r="I89" s="360">
        <v>1</v>
      </c>
      <c r="J89" s="358">
        <f>I89*'Cálculo del  Monto de Obra'!$C$2</f>
        <v>21000</v>
      </c>
      <c r="K89" s="348"/>
      <c r="L89" s="115">
        <f aca="true" t="shared" si="7" ref="L89:L97">(J89*K89)</f>
        <v>0</v>
      </c>
      <c r="M89" s="377"/>
    </row>
    <row r="90" spans="1:13" ht="19.5" customHeight="1">
      <c r="A90" s="40"/>
      <c r="B90" s="96" t="s">
        <v>263</v>
      </c>
      <c r="C90" s="38"/>
      <c r="D90" s="38"/>
      <c r="E90" s="38"/>
      <c r="F90" s="38"/>
      <c r="G90" s="38"/>
      <c r="H90" s="39"/>
      <c r="I90" s="55">
        <v>1.2</v>
      </c>
      <c r="J90" s="56">
        <f>I90*'Cálculo del  Monto de Obra'!$C$2</f>
        <v>25200</v>
      </c>
      <c r="K90" s="344"/>
      <c r="L90" s="101">
        <f>(J90*K90)</f>
        <v>0</v>
      </c>
      <c r="M90" s="377"/>
    </row>
    <row r="91" spans="1:13" ht="19.5" customHeight="1" thickBot="1">
      <c r="A91" s="41" t="e">
        <f>+IF(L91+#REF!&gt;0,1,0)</f>
        <v>#REF!</v>
      </c>
      <c r="B91" s="110" t="s">
        <v>188</v>
      </c>
      <c r="C91" s="49"/>
      <c r="D91" s="49"/>
      <c r="E91" s="49"/>
      <c r="F91" s="49"/>
      <c r="G91" s="49"/>
      <c r="H91" s="50"/>
      <c r="I91" s="61">
        <v>1.35</v>
      </c>
      <c r="J91" s="62">
        <f>I91*'Cálculo del  Monto de Obra'!$C$2</f>
        <v>28350.000000000004</v>
      </c>
      <c r="K91" s="347"/>
      <c r="L91" s="111">
        <f t="shared" si="7"/>
        <v>0</v>
      </c>
      <c r="M91" s="377"/>
    </row>
    <row r="92" spans="1:13" s="209" customFormat="1" ht="6" customHeight="1" thickBot="1" thickTop="1">
      <c r="A92" s="378"/>
      <c r="B92" s="215"/>
      <c r="C92" s="379"/>
      <c r="D92" s="379"/>
      <c r="E92" s="379"/>
      <c r="F92" s="379"/>
      <c r="G92" s="379"/>
      <c r="H92" s="379"/>
      <c r="I92" s="385"/>
      <c r="J92" s="381"/>
      <c r="K92" s="382"/>
      <c r="L92" s="379"/>
      <c r="M92" s="377"/>
    </row>
    <row r="93" spans="1:13" ht="25.5" customHeight="1" thickBot="1">
      <c r="A93" s="43" t="e">
        <f>+IF(L93+#REF!&gt;0,1,0)</f>
        <v>#REF!</v>
      </c>
      <c r="B93" s="520" t="s">
        <v>157</v>
      </c>
      <c r="C93" s="521"/>
      <c r="D93" s="521"/>
      <c r="E93" s="521"/>
      <c r="F93" s="521"/>
      <c r="G93" s="521"/>
      <c r="H93" s="521"/>
      <c r="I93" s="521"/>
      <c r="J93" s="521"/>
      <c r="K93" s="521"/>
      <c r="L93" s="522"/>
      <c r="M93" s="377"/>
    </row>
    <row r="94" spans="1:13" ht="21" customHeight="1">
      <c r="A94" s="36" t="e">
        <f>+IF(L94+#REF!&gt;0,1,0)</f>
        <v>#REF!</v>
      </c>
      <c r="B94" s="114" t="s">
        <v>127</v>
      </c>
      <c r="C94" s="52"/>
      <c r="D94" s="52"/>
      <c r="E94" s="52"/>
      <c r="F94" s="52"/>
      <c r="G94" s="52"/>
      <c r="H94" s="53"/>
      <c r="I94" s="357">
        <v>1.6</v>
      </c>
      <c r="J94" s="358">
        <f>I94*'Cálculo del  Monto de Obra'!$C$2</f>
        <v>33600</v>
      </c>
      <c r="K94" s="348"/>
      <c r="L94" s="115">
        <f t="shared" si="7"/>
        <v>0</v>
      </c>
      <c r="M94" s="377"/>
    </row>
    <row r="95" spans="1:13" ht="21" customHeight="1">
      <c r="A95" s="41" t="e">
        <f>+IF(L95+#REF!&gt;0,1,0)</f>
        <v>#REF!</v>
      </c>
      <c r="B95" s="96" t="s">
        <v>130</v>
      </c>
      <c r="C95" s="38"/>
      <c r="D95" s="38"/>
      <c r="E95" s="38"/>
      <c r="F95" s="38"/>
      <c r="G95" s="38"/>
      <c r="H95" s="39"/>
      <c r="I95" s="121">
        <v>1.2</v>
      </c>
      <c r="J95" s="56">
        <f>I95*'Cálculo del  Monto de Obra'!$C$2</f>
        <v>25200</v>
      </c>
      <c r="K95" s="344"/>
      <c r="L95" s="103">
        <f t="shared" si="7"/>
        <v>0</v>
      </c>
      <c r="M95" s="377"/>
    </row>
    <row r="96" spans="1:13" ht="21" customHeight="1">
      <c r="A96" s="42"/>
      <c r="B96" s="96" t="s">
        <v>128</v>
      </c>
      <c r="C96" s="38"/>
      <c r="D96" s="38"/>
      <c r="E96" s="38"/>
      <c r="F96" s="38"/>
      <c r="G96" s="38"/>
      <c r="H96" s="39"/>
      <c r="I96" s="121">
        <v>0.55</v>
      </c>
      <c r="J96" s="56">
        <f>I96*'Cálculo del  Monto de Obra'!$C$2</f>
        <v>11550.000000000002</v>
      </c>
      <c r="K96" s="344"/>
      <c r="L96" s="101">
        <f>(J96*K96)</f>
        <v>0</v>
      </c>
      <c r="M96" s="377"/>
    </row>
    <row r="97" spans="1:13" ht="21" customHeight="1">
      <c r="A97" s="42"/>
      <c r="B97" s="96" t="s">
        <v>129</v>
      </c>
      <c r="C97" s="38"/>
      <c r="D97" s="38"/>
      <c r="E97" s="38"/>
      <c r="F97" s="38"/>
      <c r="G97" s="38"/>
      <c r="H97" s="39"/>
      <c r="I97" s="121">
        <v>1.5</v>
      </c>
      <c r="J97" s="56">
        <f>I97*'Cálculo del  Monto de Obra'!$C$2</f>
        <v>31500</v>
      </c>
      <c r="K97" s="344"/>
      <c r="L97" s="101">
        <f t="shared" si="7"/>
        <v>0</v>
      </c>
      <c r="M97" s="377"/>
    </row>
    <row r="98" spans="1:13" ht="21" customHeight="1" thickBot="1">
      <c r="A98" s="42"/>
      <c r="B98" s="110" t="s">
        <v>131</v>
      </c>
      <c r="C98" s="49"/>
      <c r="D98" s="49"/>
      <c r="E98" s="49"/>
      <c r="F98" s="49"/>
      <c r="G98" s="49"/>
      <c r="H98" s="50"/>
      <c r="I98" s="122">
        <v>0.025</v>
      </c>
      <c r="J98" s="62">
        <f>I98*'Cálculo del  Monto de Obra'!$C$2</f>
        <v>525</v>
      </c>
      <c r="K98" s="347"/>
      <c r="L98" s="111">
        <f>(J98*K98)</f>
        <v>0</v>
      </c>
      <c r="M98" s="377"/>
    </row>
    <row r="99" spans="1:13" s="209" customFormat="1" ht="6" customHeight="1" thickBot="1" thickTop="1">
      <c r="A99" s="378"/>
      <c r="B99" s="379"/>
      <c r="C99" s="379"/>
      <c r="D99" s="379"/>
      <c r="E99" s="379"/>
      <c r="F99" s="379"/>
      <c r="G99" s="379"/>
      <c r="H99" s="379"/>
      <c r="I99" s="384"/>
      <c r="J99" s="381"/>
      <c r="K99" s="382"/>
      <c r="L99" s="383"/>
      <c r="M99" s="377"/>
    </row>
    <row r="100" spans="1:13" ht="25.5" customHeight="1" thickBot="1">
      <c r="A100" s="42"/>
      <c r="B100" s="520" t="s">
        <v>158</v>
      </c>
      <c r="C100" s="521"/>
      <c r="D100" s="521"/>
      <c r="E100" s="521"/>
      <c r="F100" s="521"/>
      <c r="G100" s="521"/>
      <c r="H100" s="521"/>
      <c r="I100" s="521"/>
      <c r="J100" s="521"/>
      <c r="K100" s="521"/>
      <c r="L100" s="522"/>
      <c r="M100" s="377"/>
    </row>
    <row r="101" spans="1:13" ht="21" customHeight="1">
      <c r="A101" s="42"/>
      <c r="B101" s="114" t="s">
        <v>231</v>
      </c>
      <c r="C101" s="52"/>
      <c r="D101" s="52"/>
      <c r="E101" s="52"/>
      <c r="F101" s="52"/>
      <c r="G101" s="52"/>
      <c r="H101" s="53"/>
      <c r="I101" s="357">
        <v>0.8</v>
      </c>
      <c r="J101" s="358">
        <f>I101*'Cálculo del  Monto de Obra'!$C$2</f>
        <v>16800</v>
      </c>
      <c r="K101" s="348"/>
      <c r="L101" s="359">
        <f aca="true" t="shared" si="8" ref="L101:L108">(J101*K101)</f>
        <v>0</v>
      </c>
      <c r="M101" s="377"/>
    </row>
    <row r="102" spans="1:13" ht="21" customHeight="1">
      <c r="A102" s="42"/>
      <c r="B102" s="96" t="s">
        <v>232</v>
      </c>
      <c r="C102" s="38"/>
      <c r="D102" s="38"/>
      <c r="E102" s="38"/>
      <c r="F102" s="38"/>
      <c r="G102" s="38"/>
      <c r="H102" s="39"/>
      <c r="I102" s="121">
        <v>1.15</v>
      </c>
      <c r="J102" s="56">
        <f>I102*'Cálculo del  Monto de Obra'!$C$2</f>
        <v>24149.999999999996</v>
      </c>
      <c r="K102" s="344"/>
      <c r="L102" s="103">
        <f t="shared" si="8"/>
        <v>0</v>
      </c>
      <c r="M102" s="377"/>
    </row>
    <row r="103" spans="1:13" ht="21" customHeight="1">
      <c r="A103" s="42"/>
      <c r="B103" s="96" t="s">
        <v>132</v>
      </c>
      <c r="C103" s="38"/>
      <c r="D103" s="38"/>
      <c r="E103" s="38"/>
      <c r="F103" s="38"/>
      <c r="G103" s="38"/>
      <c r="H103" s="39"/>
      <c r="I103" s="121">
        <v>1</v>
      </c>
      <c r="J103" s="56">
        <f>I103*'Cálculo del  Monto de Obra'!$C$2</f>
        <v>21000</v>
      </c>
      <c r="K103" s="344"/>
      <c r="L103" s="103">
        <f t="shared" si="8"/>
        <v>0</v>
      </c>
      <c r="M103" s="377"/>
    </row>
    <row r="104" spans="1:13" ht="21" customHeight="1">
      <c r="A104" s="42"/>
      <c r="B104" s="174" t="s">
        <v>172</v>
      </c>
      <c r="C104" s="175"/>
      <c r="D104" s="175"/>
      <c r="E104" s="175"/>
      <c r="F104" s="175"/>
      <c r="G104" s="175"/>
      <c r="H104" s="176"/>
      <c r="I104" s="177">
        <v>0.45</v>
      </c>
      <c r="J104" s="178">
        <f>I104*'Cálculo del  Monto de Obra'!$C$2</f>
        <v>9450</v>
      </c>
      <c r="K104" s="344"/>
      <c r="L104" s="103">
        <f>(J104*K104)</f>
        <v>0</v>
      </c>
      <c r="M104" s="377"/>
    </row>
    <row r="105" spans="1:13" ht="21" customHeight="1">
      <c r="A105" s="42"/>
      <c r="B105" s="96" t="s">
        <v>133</v>
      </c>
      <c r="C105" s="38"/>
      <c r="D105" s="38"/>
      <c r="E105" s="38"/>
      <c r="F105" s="38"/>
      <c r="G105" s="38"/>
      <c r="H105" s="39"/>
      <c r="I105" s="121">
        <v>0.08</v>
      </c>
      <c r="J105" s="56">
        <f>I105*'Cálculo del  Monto de Obra'!$C$2</f>
        <v>1680</v>
      </c>
      <c r="K105" s="344"/>
      <c r="L105" s="103">
        <f t="shared" si="8"/>
        <v>0</v>
      </c>
      <c r="M105" s="377"/>
    </row>
    <row r="106" spans="1:13" ht="21" customHeight="1">
      <c r="A106" s="42"/>
      <c r="B106" s="96" t="s">
        <v>134</v>
      </c>
      <c r="C106" s="38"/>
      <c r="D106" s="38"/>
      <c r="E106" s="38"/>
      <c r="F106" s="38"/>
      <c r="G106" s="38"/>
      <c r="H106" s="39"/>
      <c r="I106" s="121">
        <v>0.1</v>
      </c>
      <c r="J106" s="56">
        <f>I106*'Cálculo del  Monto de Obra'!$C$2</f>
        <v>2100</v>
      </c>
      <c r="K106" s="344"/>
      <c r="L106" s="103">
        <f t="shared" si="8"/>
        <v>0</v>
      </c>
      <c r="M106" s="377"/>
    </row>
    <row r="107" spans="1:13" ht="21" customHeight="1">
      <c r="A107" s="42"/>
      <c r="B107" s="96" t="s">
        <v>136</v>
      </c>
      <c r="C107" s="38"/>
      <c r="D107" s="38"/>
      <c r="E107" s="38"/>
      <c r="F107" s="38"/>
      <c r="G107" s="38"/>
      <c r="H107" s="39"/>
      <c r="I107" s="121">
        <v>0.05</v>
      </c>
      <c r="J107" s="56">
        <f>I107*'Cálculo del  Monto de Obra'!$C$2</f>
        <v>1050</v>
      </c>
      <c r="K107" s="344"/>
      <c r="L107" s="103">
        <f t="shared" si="8"/>
        <v>0</v>
      </c>
      <c r="M107" s="377"/>
    </row>
    <row r="108" spans="1:13" ht="21" customHeight="1" thickBot="1">
      <c r="A108" s="42"/>
      <c r="B108" s="501" t="s">
        <v>135</v>
      </c>
      <c r="C108" s="502"/>
      <c r="D108" s="502"/>
      <c r="E108" s="502"/>
      <c r="F108" s="502"/>
      <c r="G108" s="49"/>
      <c r="H108" s="50"/>
      <c r="I108" s="126">
        <v>0.12</v>
      </c>
      <c r="J108" s="62">
        <f>I108*'Cálculo del  Monto de Obra'!$C$2</f>
        <v>2520</v>
      </c>
      <c r="K108" s="347"/>
      <c r="L108" s="127">
        <f t="shared" si="8"/>
        <v>0</v>
      </c>
      <c r="M108" s="377"/>
    </row>
    <row r="109" spans="1:13" s="209" customFormat="1" ht="6" customHeight="1" thickBot="1" thickTop="1">
      <c r="A109" s="378"/>
      <c r="B109" s="379"/>
      <c r="C109" s="379"/>
      <c r="D109" s="379"/>
      <c r="E109" s="379"/>
      <c r="F109" s="379"/>
      <c r="G109" s="379"/>
      <c r="H109" s="379"/>
      <c r="I109" s="380"/>
      <c r="J109" s="381"/>
      <c r="K109" s="382"/>
      <c r="L109" s="383"/>
      <c r="M109" s="377"/>
    </row>
    <row r="110" spans="1:13" ht="25.5" customHeight="1" thickBot="1">
      <c r="A110" s="42"/>
      <c r="B110" s="520" t="s">
        <v>159</v>
      </c>
      <c r="C110" s="521"/>
      <c r="D110" s="521"/>
      <c r="E110" s="521"/>
      <c r="F110" s="521"/>
      <c r="G110" s="521"/>
      <c r="H110" s="521"/>
      <c r="I110" s="521"/>
      <c r="J110" s="521"/>
      <c r="K110" s="521"/>
      <c r="L110" s="522"/>
      <c r="M110" s="377"/>
    </row>
    <row r="111" spans="1:13" ht="21" customHeight="1">
      <c r="A111" s="42"/>
      <c r="B111" s="114" t="s">
        <v>140</v>
      </c>
      <c r="C111" s="52"/>
      <c r="D111" s="52"/>
      <c r="E111" s="52"/>
      <c r="F111" s="52"/>
      <c r="G111" s="52"/>
      <c r="H111" s="53"/>
      <c r="I111" s="357">
        <v>1.2</v>
      </c>
      <c r="J111" s="358">
        <f>I111*'Cálculo del  Monto de Obra'!$C$2</f>
        <v>25200</v>
      </c>
      <c r="K111" s="348"/>
      <c r="L111" s="359">
        <f>(J111*K111)</f>
        <v>0</v>
      </c>
      <c r="M111" s="377"/>
    </row>
    <row r="112" spans="1:13" ht="21" customHeight="1" thickBot="1">
      <c r="A112" s="42"/>
      <c r="B112" s="110" t="s">
        <v>141</v>
      </c>
      <c r="C112" s="49"/>
      <c r="D112" s="49"/>
      <c r="E112" s="49"/>
      <c r="F112" s="49"/>
      <c r="G112" s="49"/>
      <c r="H112" s="50"/>
      <c r="I112" s="126">
        <v>0.6</v>
      </c>
      <c r="J112" s="62">
        <f>I112*'Cálculo del  Monto de Obra'!$C$2</f>
        <v>12600</v>
      </c>
      <c r="K112" s="347"/>
      <c r="L112" s="127">
        <f>(J112*K112)</f>
        <v>0</v>
      </c>
      <c r="M112" s="377"/>
    </row>
    <row r="113" spans="1:13" s="209" customFormat="1" ht="6" customHeight="1" thickBot="1" thickTop="1">
      <c r="A113" s="378"/>
      <c r="B113" s="379"/>
      <c r="C113" s="379"/>
      <c r="D113" s="379"/>
      <c r="E113" s="379"/>
      <c r="F113" s="379"/>
      <c r="G113" s="379"/>
      <c r="H113" s="379"/>
      <c r="I113" s="380"/>
      <c r="J113" s="381"/>
      <c r="K113" s="382"/>
      <c r="L113" s="383"/>
      <c r="M113" s="377"/>
    </row>
    <row r="114" spans="1:13" ht="25.5" customHeight="1" thickBot="1">
      <c r="A114" s="42"/>
      <c r="B114" s="520" t="s">
        <v>160</v>
      </c>
      <c r="C114" s="521"/>
      <c r="D114" s="521"/>
      <c r="E114" s="521"/>
      <c r="F114" s="521"/>
      <c r="G114" s="521"/>
      <c r="H114" s="521"/>
      <c r="I114" s="521"/>
      <c r="J114" s="521"/>
      <c r="K114" s="521"/>
      <c r="L114" s="522"/>
      <c r="M114" s="377"/>
    </row>
    <row r="115" spans="1:13" ht="21" customHeight="1">
      <c r="A115" s="42"/>
      <c r="B115" s="114" t="s">
        <v>145</v>
      </c>
      <c r="C115" s="52"/>
      <c r="D115" s="52"/>
      <c r="E115" s="52"/>
      <c r="F115" s="52"/>
      <c r="G115" s="52"/>
      <c r="H115" s="53"/>
      <c r="I115" s="354">
        <v>0.55</v>
      </c>
      <c r="J115" s="355">
        <f>I115*$C$2</f>
        <v>11550.000000000002</v>
      </c>
      <c r="K115" s="348"/>
      <c r="L115" s="356">
        <f>(J115*K115)</f>
        <v>0</v>
      </c>
      <c r="M115" s="377"/>
    </row>
    <row r="116" spans="1:13" ht="21" customHeight="1">
      <c r="A116" s="42"/>
      <c r="B116" s="174" t="s">
        <v>142</v>
      </c>
      <c r="C116" s="175"/>
      <c r="D116" s="175"/>
      <c r="E116" s="175"/>
      <c r="F116" s="175"/>
      <c r="G116" s="175"/>
      <c r="H116" s="176"/>
      <c r="I116" s="177">
        <v>0.4</v>
      </c>
      <c r="J116" s="178">
        <f>I116*'Cálculo del  Monto de Obra'!$C$2</f>
        <v>8400</v>
      </c>
      <c r="K116" s="344"/>
      <c r="L116" s="103">
        <f>(J116*K116)</f>
        <v>0</v>
      </c>
      <c r="M116" s="377"/>
    </row>
    <row r="117" spans="1:13" ht="21" customHeight="1">
      <c r="A117" s="42"/>
      <c r="B117" s="174" t="s">
        <v>143</v>
      </c>
      <c r="C117" s="175"/>
      <c r="D117" s="175"/>
      <c r="E117" s="175"/>
      <c r="F117" s="175"/>
      <c r="G117" s="175"/>
      <c r="H117" s="176"/>
      <c r="I117" s="177">
        <v>0.35</v>
      </c>
      <c r="J117" s="178">
        <f>I117*'Cálculo del  Monto de Obra'!$C$2</f>
        <v>7349.999999999999</v>
      </c>
      <c r="K117" s="344"/>
      <c r="L117" s="101">
        <f>(J117*K117)</f>
        <v>0</v>
      </c>
      <c r="M117" s="377"/>
    </row>
    <row r="118" spans="1:13" ht="21" customHeight="1" thickBot="1">
      <c r="A118" s="42"/>
      <c r="B118" s="110" t="s">
        <v>144</v>
      </c>
      <c r="C118" s="49"/>
      <c r="D118" s="49"/>
      <c r="E118" s="49"/>
      <c r="F118" s="49"/>
      <c r="G118" s="49"/>
      <c r="H118" s="50"/>
      <c r="I118" s="126">
        <v>0.09</v>
      </c>
      <c r="J118" s="62">
        <f>I118*'Cálculo del  Monto de Obra'!$C$2</f>
        <v>1890</v>
      </c>
      <c r="K118" s="347"/>
      <c r="L118" s="111">
        <f>(J118*K118)</f>
        <v>0</v>
      </c>
      <c r="M118" s="377"/>
    </row>
    <row r="119" spans="1:13" s="209" customFormat="1" ht="6" customHeight="1" thickBot="1" thickTop="1">
      <c r="A119" s="378"/>
      <c r="B119" s="379"/>
      <c r="C119" s="379"/>
      <c r="D119" s="379"/>
      <c r="E119" s="379"/>
      <c r="F119" s="379"/>
      <c r="G119" s="379"/>
      <c r="H119" s="379"/>
      <c r="I119" s="380"/>
      <c r="J119" s="381"/>
      <c r="K119" s="382"/>
      <c r="L119" s="383"/>
      <c r="M119" s="377"/>
    </row>
    <row r="120" spans="1:13" ht="25.5" customHeight="1" thickBot="1">
      <c r="A120" s="42"/>
      <c r="B120" s="520" t="s">
        <v>161</v>
      </c>
      <c r="C120" s="521"/>
      <c r="D120" s="521"/>
      <c r="E120" s="521"/>
      <c r="F120" s="521"/>
      <c r="G120" s="521"/>
      <c r="H120" s="521"/>
      <c r="I120" s="521"/>
      <c r="J120" s="521"/>
      <c r="K120" s="521"/>
      <c r="L120" s="522"/>
      <c r="M120" s="377"/>
    </row>
    <row r="121" spans="1:13" ht="48.75" customHeight="1">
      <c r="A121" s="42"/>
      <c r="B121" s="503" t="s">
        <v>236</v>
      </c>
      <c r="C121" s="504"/>
      <c r="D121" s="504"/>
      <c r="E121" s="504"/>
      <c r="F121" s="504"/>
      <c r="G121" s="504"/>
      <c r="H121" s="505"/>
      <c r="I121" s="204">
        <v>0.7</v>
      </c>
      <c r="J121" s="193">
        <f>I121*$C$2</f>
        <v>14699.999999999998</v>
      </c>
      <c r="K121" s="350"/>
      <c r="L121" s="194">
        <f>(J121*K121)</f>
        <v>0</v>
      </c>
      <c r="M121" s="377"/>
    </row>
    <row r="122" spans="1:13" ht="21" customHeight="1">
      <c r="A122" s="42"/>
      <c r="B122" s="185" t="s">
        <v>146</v>
      </c>
      <c r="C122" s="171"/>
      <c r="D122" s="171"/>
      <c r="E122" s="171"/>
      <c r="F122" s="171"/>
      <c r="G122" s="171"/>
      <c r="H122" s="172"/>
      <c r="I122" s="205">
        <v>1</v>
      </c>
      <c r="J122" s="173">
        <f aca="true" t="shared" si="9" ref="J122:J128">I122*$C$2</f>
        <v>21000</v>
      </c>
      <c r="K122" s="348"/>
      <c r="L122" s="195">
        <f aca="true" t="shared" si="10" ref="L122:L128">(J122*K122)</f>
        <v>0</v>
      </c>
      <c r="M122" s="377"/>
    </row>
    <row r="123" spans="1:13" ht="48.75" customHeight="1">
      <c r="A123" s="42"/>
      <c r="B123" s="506" t="s">
        <v>235</v>
      </c>
      <c r="C123" s="507"/>
      <c r="D123" s="507"/>
      <c r="E123" s="507"/>
      <c r="F123" s="507"/>
      <c r="G123" s="507"/>
      <c r="H123" s="508"/>
      <c r="I123" s="206">
        <v>1.25</v>
      </c>
      <c r="J123" s="58">
        <f t="shared" si="9"/>
        <v>26250</v>
      </c>
      <c r="K123" s="344"/>
      <c r="L123" s="196">
        <f t="shared" si="10"/>
        <v>0</v>
      </c>
      <c r="M123" s="377"/>
    </row>
    <row r="124" spans="1:13" ht="21" customHeight="1">
      <c r="A124" s="42"/>
      <c r="B124" s="186" t="s">
        <v>147</v>
      </c>
      <c r="C124" s="38"/>
      <c r="D124" s="38"/>
      <c r="E124" s="38"/>
      <c r="F124" s="38"/>
      <c r="G124" s="38"/>
      <c r="H124" s="166"/>
      <c r="I124" s="206">
        <v>0.08</v>
      </c>
      <c r="J124" s="58">
        <f t="shared" si="9"/>
        <v>1680</v>
      </c>
      <c r="K124" s="344"/>
      <c r="L124" s="196">
        <f t="shared" si="10"/>
        <v>0</v>
      </c>
      <c r="M124" s="377"/>
    </row>
    <row r="125" spans="1:13" ht="21" customHeight="1">
      <c r="A125" s="42"/>
      <c r="B125" s="186" t="s">
        <v>226</v>
      </c>
      <c r="C125" s="38"/>
      <c r="D125" s="38"/>
      <c r="E125" s="38"/>
      <c r="F125" s="38"/>
      <c r="G125" s="38"/>
      <c r="H125" s="166"/>
      <c r="I125" s="206">
        <v>0.05</v>
      </c>
      <c r="J125" s="58">
        <f t="shared" si="9"/>
        <v>1050</v>
      </c>
      <c r="K125" s="344"/>
      <c r="L125" s="196">
        <f t="shared" si="10"/>
        <v>0</v>
      </c>
      <c r="M125" s="377"/>
    </row>
    <row r="126" spans="1:13" ht="21" customHeight="1">
      <c r="A126" s="42"/>
      <c r="B126" s="186" t="s">
        <v>148</v>
      </c>
      <c r="C126" s="38"/>
      <c r="D126" s="38"/>
      <c r="E126" s="38"/>
      <c r="F126" s="38"/>
      <c r="G126" s="38"/>
      <c r="H126" s="166"/>
      <c r="I126" s="206">
        <v>0.15</v>
      </c>
      <c r="J126" s="58">
        <f t="shared" si="9"/>
        <v>3150</v>
      </c>
      <c r="K126" s="344"/>
      <c r="L126" s="196">
        <f t="shared" si="10"/>
        <v>0</v>
      </c>
      <c r="M126" s="377"/>
    </row>
    <row r="127" spans="1:13" ht="21" customHeight="1">
      <c r="A127" s="42"/>
      <c r="B127" s="197" t="s">
        <v>227</v>
      </c>
      <c r="C127" s="167"/>
      <c r="D127" s="167"/>
      <c r="E127" s="167"/>
      <c r="F127" s="167"/>
      <c r="G127" s="167"/>
      <c r="H127" s="168"/>
      <c r="I127" s="207">
        <v>0.13</v>
      </c>
      <c r="J127" s="169">
        <f t="shared" si="9"/>
        <v>2730</v>
      </c>
      <c r="K127" s="351"/>
      <c r="L127" s="198">
        <f t="shared" si="10"/>
        <v>0</v>
      </c>
      <c r="M127" s="377"/>
    </row>
    <row r="128" spans="1:13" ht="21" customHeight="1" thickBot="1">
      <c r="A128" s="43" t="e">
        <f>+IF(L128+#REF!&gt;0,1,0)</f>
        <v>#REF!</v>
      </c>
      <c r="B128" s="199" t="s">
        <v>228</v>
      </c>
      <c r="C128" s="200"/>
      <c r="D128" s="200"/>
      <c r="E128" s="200"/>
      <c r="F128" s="200"/>
      <c r="G128" s="200"/>
      <c r="H128" s="201"/>
      <c r="I128" s="208">
        <v>0.3</v>
      </c>
      <c r="J128" s="202">
        <f t="shared" si="9"/>
        <v>6300</v>
      </c>
      <c r="K128" s="352"/>
      <c r="L128" s="203">
        <f t="shared" si="10"/>
        <v>0</v>
      </c>
      <c r="M128" s="377"/>
    </row>
    <row r="129" spans="1:13" s="209" customFormat="1" ht="10.5" customHeight="1" thickBot="1">
      <c r="A129" s="378"/>
      <c r="B129" s="379"/>
      <c r="C129" s="379"/>
      <c r="D129" s="379"/>
      <c r="E129" s="379"/>
      <c r="F129" s="379"/>
      <c r="G129" s="379"/>
      <c r="H129" s="379"/>
      <c r="I129" s="397"/>
      <c r="J129" s="398"/>
      <c r="K129" s="382"/>
      <c r="L129" s="407"/>
      <c r="M129" s="377"/>
    </row>
    <row r="130" spans="1:13" ht="24.75" customHeight="1" thickBot="1">
      <c r="A130" s="42"/>
      <c r="B130" s="520" t="s">
        <v>264</v>
      </c>
      <c r="C130" s="521"/>
      <c r="D130" s="521"/>
      <c r="E130" s="521"/>
      <c r="F130" s="521"/>
      <c r="G130" s="521"/>
      <c r="H130" s="521"/>
      <c r="I130" s="521"/>
      <c r="J130" s="521"/>
      <c r="K130" s="521"/>
      <c r="L130" s="522"/>
      <c r="M130" s="377"/>
    </row>
    <row r="131" spans="1:13" ht="39.75" customHeight="1" thickBot="1">
      <c r="A131" s="43" t="e">
        <f>+IF(L127+#REF!&gt;0,1,0)</f>
        <v>#REF!</v>
      </c>
      <c r="B131" s="523" t="s">
        <v>265</v>
      </c>
      <c r="C131" s="524"/>
      <c r="D131" s="524"/>
      <c r="E131" s="524"/>
      <c r="F131" s="524"/>
      <c r="G131" s="524"/>
      <c r="H131" s="524"/>
      <c r="I131" s="524"/>
      <c r="J131" s="524"/>
      <c r="K131" s="525"/>
      <c r="L131" s="414">
        <f>(J131*K131)</f>
        <v>0</v>
      </c>
      <c r="M131" s="377"/>
    </row>
    <row r="132" spans="2:12" ht="40.5" customHeight="1" thickBot="1">
      <c r="B132" s="509" t="s">
        <v>26</v>
      </c>
      <c r="C132" s="510"/>
      <c r="D132" s="510"/>
      <c r="E132" s="510"/>
      <c r="F132" s="510"/>
      <c r="G132" s="510"/>
      <c r="H132" s="510"/>
      <c r="I132" s="510"/>
      <c r="J132" s="510"/>
      <c r="K132" s="511"/>
      <c r="L132" s="353">
        <f>SUM(L7:L128)</f>
        <v>0</v>
      </c>
    </row>
    <row r="133" spans="2:8" s="209" customFormat="1" ht="15">
      <c r="B133" s="500"/>
      <c r="C133" s="500"/>
      <c r="D133" s="500"/>
      <c r="E133" s="500"/>
      <c r="F133" s="500"/>
      <c r="G133" s="500"/>
      <c r="H133" s="500"/>
    </row>
    <row r="134" spans="2:8" s="209" customFormat="1" ht="15">
      <c r="B134" s="500"/>
      <c r="C134" s="500"/>
      <c r="D134" s="500"/>
      <c r="E134" s="500"/>
      <c r="F134" s="500"/>
      <c r="G134" s="500"/>
      <c r="H134" s="500"/>
    </row>
    <row r="135" s="209" customFormat="1" ht="15"/>
    <row r="136" s="209" customFormat="1" ht="15"/>
    <row r="137" s="209" customFormat="1" ht="15"/>
    <row r="138" s="209" customFormat="1" ht="15"/>
    <row r="139" s="209" customFormat="1" ht="15"/>
    <row r="140" s="209" customFormat="1" ht="15"/>
    <row r="141" s="209" customFormat="1" ht="15"/>
    <row r="142" s="209" customFormat="1" ht="15"/>
    <row r="143" s="209" customFormat="1" ht="15"/>
    <row r="144" s="209" customFormat="1" ht="15"/>
    <row r="145" s="209" customFormat="1" ht="15"/>
    <row r="146" s="209" customFormat="1" ht="15"/>
    <row r="147" s="209" customFormat="1" ht="15"/>
  </sheetData>
  <sheetProtection password="8270" sheet="1" formatCells="0" formatColumns="0" formatRows="0" selectLockedCells="1"/>
  <mergeCells count="27">
    <mergeCell ref="B57:L57"/>
    <mergeCell ref="B47:L47"/>
    <mergeCell ref="B34:L34"/>
    <mergeCell ref="B24:L24"/>
    <mergeCell ref="B100:L100"/>
    <mergeCell ref="B93:L93"/>
    <mergeCell ref="B88:L88"/>
    <mergeCell ref="B82:L82"/>
    <mergeCell ref="B76:L76"/>
    <mergeCell ref="B64:L64"/>
    <mergeCell ref="K1:L2"/>
    <mergeCell ref="B3:H3"/>
    <mergeCell ref="B32:H32"/>
    <mergeCell ref="B120:L120"/>
    <mergeCell ref="B131:K131"/>
    <mergeCell ref="B130:L130"/>
    <mergeCell ref="B21:H21"/>
    <mergeCell ref="B17:L17"/>
    <mergeCell ref="B5:L5"/>
    <mergeCell ref="B114:L114"/>
    <mergeCell ref="B134:H134"/>
    <mergeCell ref="B133:H133"/>
    <mergeCell ref="B108:F108"/>
    <mergeCell ref="B121:H121"/>
    <mergeCell ref="B123:H123"/>
    <mergeCell ref="B132:K132"/>
    <mergeCell ref="B110:L110"/>
  </mergeCells>
  <printOptions/>
  <pageMargins left="0.15748031496062992" right="0.03937007874015748" top="0.47244094488188976" bottom="0.3543307086614173" header="0.31496062992125984" footer="0.3149606299212598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67"/>
  <sheetViews>
    <sheetView tabSelected="1" zoomScalePageLayoutView="0" workbookViewId="0" topLeftCell="A1">
      <pane ySplit="1" topLeftCell="A2" activePane="bottomLeft" state="frozen"/>
      <selection pane="topLeft" activeCell="A1" sqref="A1"/>
      <selection pane="bottomLeft" activeCell="C5" sqref="C5"/>
    </sheetView>
  </sheetViews>
  <sheetFormatPr defaultColWidth="11.421875" defaultRowHeight="15"/>
  <cols>
    <col min="1" max="1" width="13.57421875" style="219" customWidth="1"/>
    <col min="2" max="2" width="15.140625" style="219" customWidth="1"/>
    <col min="3" max="3" width="21.00390625" style="219" customWidth="1"/>
    <col min="4" max="4" width="18.8515625" style="219" customWidth="1"/>
    <col min="5" max="5" width="9.00390625" style="219" customWidth="1"/>
    <col min="6" max="6" width="28.57421875" style="219" customWidth="1"/>
    <col min="7" max="7" width="14.8515625" style="219" customWidth="1"/>
    <col min="8" max="8" width="4.7109375" style="219" customWidth="1"/>
    <col min="9" max="9" width="11.421875" style="219" customWidth="1"/>
    <col min="10" max="10" width="0" style="219" hidden="1" customWidth="1"/>
    <col min="11" max="11" width="23.7109375" style="219" customWidth="1"/>
    <col min="12" max="15" width="11.421875" style="219" customWidth="1"/>
    <col min="16" max="16" width="14.28125" style="219" bestFit="1" customWidth="1"/>
    <col min="17" max="26" width="11.421875" style="218" customWidth="1"/>
    <col min="27" max="16384" width="11.421875" style="219" customWidth="1"/>
  </cols>
  <sheetData>
    <row r="1" spans="1:16" ht="62.25" customHeight="1" thickBot="1">
      <c r="A1" s="593" t="s">
        <v>27</v>
      </c>
      <c r="B1" s="594"/>
      <c r="C1" s="594"/>
      <c r="D1" s="590">
        <f>'Cálculo del  Monto de Obra'!L132</f>
        <v>0</v>
      </c>
      <c r="E1" s="591"/>
      <c r="F1" s="591"/>
      <c r="G1" s="592"/>
      <c r="H1" s="217"/>
      <c r="I1" s="652" t="s">
        <v>254</v>
      </c>
      <c r="J1" s="653"/>
      <c r="K1" s="653"/>
      <c r="L1" s="653"/>
      <c r="M1" s="653"/>
      <c r="N1" s="653"/>
      <c r="O1" s="653"/>
      <c r="P1" s="654"/>
    </row>
    <row r="2" spans="1:14" s="218" customFormat="1" ht="36" customHeight="1" thickBot="1">
      <c r="A2" s="220"/>
      <c r="B2" s="221"/>
      <c r="C2" s="222"/>
      <c r="D2" s="221"/>
      <c r="E2" s="221"/>
      <c r="F2" s="221"/>
      <c r="G2" s="221"/>
      <c r="H2" s="217"/>
      <c r="I2" s="217"/>
      <c r="J2" s="217"/>
      <c r="K2" s="217"/>
      <c r="L2" s="217"/>
      <c r="M2" s="217"/>
      <c r="N2" s="217"/>
    </row>
    <row r="3" spans="1:16" ht="30.75" customHeight="1" thickBot="1">
      <c r="A3" s="579" t="s">
        <v>216</v>
      </c>
      <c r="B3" s="580"/>
      <c r="C3" s="580"/>
      <c r="D3" s="580"/>
      <c r="E3" s="580"/>
      <c r="F3" s="580"/>
      <c r="G3" s="581"/>
      <c r="H3" s="217"/>
      <c r="I3" s="612" t="s">
        <v>246</v>
      </c>
      <c r="J3" s="613"/>
      <c r="K3" s="613"/>
      <c r="L3" s="613"/>
      <c r="M3" s="613"/>
      <c r="N3" s="613"/>
      <c r="O3" s="613"/>
      <c r="P3" s="614"/>
    </row>
    <row r="4" spans="1:16" ht="48" customHeight="1" thickBot="1">
      <c r="A4" s="582" t="s">
        <v>19</v>
      </c>
      <c r="B4" s="583"/>
      <c r="C4" s="583"/>
      <c r="D4" s="583"/>
      <c r="E4" s="223" t="s">
        <v>86</v>
      </c>
      <c r="F4" s="224" t="s">
        <v>7</v>
      </c>
      <c r="G4" s="225" t="s">
        <v>8</v>
      </c>
      <c r="H4" s="217"/>
      <c r="I4" s="615"/>
      <c r="J4" s="616"/>
      <c r="K4" s="616"/>
      <c r="L4" s="616"/>
      <c r="M4" s="616"/>
      <c r="N4" s="616"/>
      <c r="O4" s="616"/>
      <c r="P4" s="617"/>
    </row>
    <row r="5" spans="1:16" ht="15.75" thickTop="1">
      <c r="A5" s="226" t="s">
        <v>23</v>
      </c>
      <c r="B5" s="227"/>
      <c r="C5" s="453"/>
      <c r="D5" s="228">
        <v>350000</v>
      </c>
      <c r="E5" s="229">
        <v>0.012</v>
      </c>
      <c r="F5" s="230">
        <f>C5*E5</f>
        <v>0</v>
      </c>
      <c r="G5" s="322">
        <f aca="true" t="shared" si="0" ref="G5:G10">F5*5%</f>
        <v>0</v>
      </c>
      <c r="H5" s="217"/>
      <c r="I5" s="601" t="s">
        <v>249</v>
      </c>
      <c r="J5" s="602"/>
      <c r="K5" s="602"/>
      <c r="L5" s="602"/>
      <c r="M5" s="602"/>
      <c r="N5" s="602"/>
      <c r="O5" s="602"/>
      <c r="P5" s="603"/>
    </row>
    <row r="6" spans="1:16" ht="15" customHeight="1">
      <c r="A6" s="231" t="s">
        <v>24</v>
      </c>
      <c r="B6" s="232">
        <f>+D5+1</f>
        <v>350001</v>
      </c>
      <c r="C6" s="454"/>
      <c r="D6" s="233">
        <v>880000</v>
      </c>
      <c r="E6" s="234">
        <v>0.0095</v>
      </c>
      <c r="F6" s="235">
        <f>(C6-B6)*E6+4200</f>
        <v>874.9904999999999</v>
      </c>
      <c r="G6" s="323">
        <f t="shared" si="0"/>
        <v>43.749525</v>
      </c>
      <c r="H6" s="217"/>
      <c r="I6" s="604"/>
      <c r="J6" s="605"/>
      <c r="K6" s="605"/>
      <c r="L6" s="605"/>
      <c r="M6" s="605"/>
      <c r="N6" s="605"/>
      <c r="O6" s="605"/>
      <c r="P6" s="606"/>
    </row>
    <row r="7" spans="1:16" ht="15">
      <c r="A7" s="231" t="s">
        <v>24</v>
      </c>
      <c r="B7" s="232">
        <f>+D6+1</f>
        <v>880001</v>
      </c>
      <c r="C7" s="454"/>
      <c r="D7" s="233">
        <v>2700000</v>
      </c>
      <c r="E7" s="234">
        <v>0.008</v>
      </c>
      <c r="F7" s="235">
        <f>(C7-B7)*E7+9234.99</f>
        <v>2194.982</v>
      </c>
      <c r="G7" s="323">
        <f t="shared" si="0"/>
        <v>109.7491</v>
      </c>
      <c r="H7" s="217"/>
      <c r="I7" s="604"/>
      <c r="J7" s="605"/>
      <c r="K7" s="605"/>
      <c r="L7" s="605"/>
      <c r="M7" s="605"/>
      <c r="N7" s="605"/>
      <c r="O7" s="605"/>
      <c r="P7" s="606"/>
    </row>
    <row r="8" spans="1:16" ht="15">
      <c r="A8" s="231" t="s">
        <v>24</v>
      </c>
      <c r="B8" s="232">
        <f>+D7+1</f>
        <v>2700001</v>
      </c>
      <c r="C8" s="454"/>
      <c r="D8" s="233">
        <v>8500000</v>
      </c>
      <c r="E8" s="234">
        <v>0.006</v>
      </c>
      <c r="F8" s="235">
        <f>(C8-B8)*E8+23794.98</f>
        <v>7594.973999999998</v>
      </c>
      <c r="G8" s="323">
        <f t="shared" si="0"/>
        <v>379.74869999999993</v>
      </c>
      <c r="H8" s="217"/>
      <c r="I8" s="604"/>
      <c r="J8" s="605"/>
      <c r="K8" s="605"/>
      <c r="L8" s="605"/>
      <c r="M8" s="605"/>
      <c r="N8" s="605"/>
      <c r="O8" s="605"/>
      <c r="P8" s="606"/>
    </row>
    <row r="9" spans="1:16" ht="15">
      <c r="A9" s="231" t="s">
        <v>24</v>
      </c>
      <c r="B9" s="232">
        <f>+D8+1</f>
        <v>8500001</v>
      </c>
      <c r="C9" s="454"/>
      <c r="D9" s="233">
        <v>43800000</v>
      </c>
      <c r="E9" s="234">
        <v>0.005</v>
      </c>
      <c r="F9" s="235">
        <f>(C9-B9)*E9+58594.97</f>
        <v>16094.965000000004</v>
      </c>
      <c r="G9" s="323">
        <f t="shared" si="0"/>
        <v>804.7482500000002</v>
      </c>
      <c r="H9" s="217"/>
      <c r="I9" s="604"/>
      <c r="J9" s="605"/>
      <c r="K9" s="605"/>
      <c r="L9" s="605"/>
      <c r="M9" s="605"/>
      <c r="N9" s="605"/>
      <c r="O9" s="605"/>
      <c r="P9" s="606"/>
    </row>
    <row r="10" spans="1:16" ht="15.75" thickBot="1">
      <c r="A10" s="236" t="s">
        <v>25</v>
      </c>
      <c r="B10" s="232">
        <f>+D9+1</f>
        <v>43800001</v>
      </c>
      <c r="C10" s="455"/>
      <c r="D10" s="233"/>
      <c r="E10" s="234">
        <v>0.004</v>
      </c>
      <c r="F10" s="237">
        <f>(C10-B10)*E10+235094.97</f>
        <v>59894.965999999986</v>
      </c>
      <c r="G10" s="324">
        <f t="shared" si="0"/>
        <v>2994.7482999999993</v>
      </c>
      <c r="H10" s="217"/>
      <c r="I10" s="607"/>
      <c r="J10" s="608"/>
      <c r="K10" s="608"/>
      <c r="L10" s="608"/>
      <c r="M10" s="608"/>
      <c r="N10" s="608"/>
      <c r="O10" s="608"/>
      <c r="P10" s="609"/>
    </row>
    <row r="11" spans="1:14" s="218" customFormat="1" ht="36" customHeight="1" thickBot="1" thickTop="1">
      <c r="A11" s="584"/>
      <c r="B11" s="584"/>
      <c r="C11" s="584"/>
      <c r="D11" s="584"/>
      <c r="E11" s="584"/>
      <c r="F11" s="584"/>
      <c r="G11" s="584"/>
      <c r="H11" s="217"/>
      <c r="I11" s="217"/>
      <c r="J11" s="217"/>
      <c r="K11" s="217"/>
      <c r="L11" s="217"/>
      <c r="M11" s="217"/>
      <c r="N11" s="217"/>
    </row>
    <row r="12" spans="1:16" ht="30.75" customHeight="1" thickBot="1">
      <c r="A12" s="585" t="s">
        <v>17</v>
      </c>
      <c r="B12" s="586"/>
      <c r="C12" s="586"/>
      <c r="D12" s="586"/>
      <c r="E12" s="586"/>
      <c r="F12" s="586"/>
      <c r="G12" s="587"/>
      <c r="H12" s="217"/>
      <c r="I12" s="655" t="s">
        <v>247</v>
      </c>
      <c r="J12" s="655"/>
      <c r="K12" s="655"/>
      <c r="L12" s="655"/>
      <c r="M12" s="655"/>
      <c r="N12" s="655"/>
      <c r="O12" s="655"/>
      <c r="P12" s="655"/>
    </row>
    <row r="13" spans="1:16" ht="48" customHeight="1" thickBot="1">
      <c r="A13" s="588" t="s">
        <v>18</v>
      </c>
      <c r="B13" s="589"/>
      <c r="C13" s="589"/>
      <c r="D13" s="589"/>
      <c r="E13" s="239" t="s">
        <v>86</v>
      </c>
      <c r="F13" s="240" t="s">
        <v>7</v>
      </c>
      <c r="G13" s="241" t="s">
        <v>8</v>
      </c>
      <c r="H13" s="217"/>
      <c r="I13" s="616"/>
      <c r="J13" s="616"/>
      <c r="K13" s="616"/>
      <c r="L13" s="616"/>
      <c r="M13" s="616"/>
      <c r="N13" s="616"/>
      <c r="O13" s="616"/>
      <c r="P13" s="616"/>
    </row>
    <row r="14" spans="1:16" ht="15.75" customHeight="1" thickTop="1">
      <c r="A14" s="226" t="s">
        <v>9</v>
      </c>
      <c r="B14" s="242"/>
      <c r="C14" s="453"/>
      <c r="D14" s="228">
        <v>350000</v>
      </c>
      <c r="E14" s="234">
        <v>0.009</v>
      </c>
      <c r="F14" s="230">
        <f>C14*E14</f>
        <v>0</v>
      </c>
      <c r="G14" s="325">
        <f aca="true" t="shared" si="1" ref="G14:G19">F14*5%</f>
        <v>0</v>
      </c>
      <c r="H14" s="217"/>
      <c r="I14" s="601" t="s">
        <v>248</v>
      </c>
      <c r="J14" s="602"/>
      <c r="K14" s="602"/>
      <c r="L14" s="602"/>
      <c r="M14" s="602"/>
      <c r="N14" s="602"/>
      <c r="O14" s="602"/>
      <c r="P14" s="603"/>
    </row>
    <row r="15" spans="1:16" ht="15" customHeight="1">
      <c r="A15" s="231" t="s">
        <v>10</v>
      </c>
      <c r="B15" s="243">
        <f>+D14+1</f>
        <v>350001</v>
      </c>
      <c r="C15" s="454"/>
      <c r="D15" s="233">
        <v>880000</v>
      </c>
      <c r="E15" s="234">
        <v>0.007</v>
      </c>
      <c r="F15" s="235">
        <f>(C15-B15)*E15+3150</f>
        <v>699.9929999999999</v>
      </c>
      <c r="G15" s="326">
        <f t="shared" si="1"/>
        <v>34.999649999999995</v>
      </c>
      <c r="H15" s="217"/>
      <c r="I15" s="604"/>
      <c r="J15" s="605"/>
      <c r="K15" s="605"/>
      <c r="L15" s="605"/>
      <c r="M15" s="605"/>
      <c r="N15" s="605"/>
      <c r="O15" s="605"/>
      <c r="P15" s="606"/>
    </row>
    <row r="16" spans="1:16" ht="15">
      <c r="A16" s="231" t="s">
        <v>10</v>
      </c>
      <c r="B16" s="243">
        <f>+D15+1</f>
        <v>880001</v>
      </c>
      <c r="C16" s="454"/>
      <c r="D16" s="233">
        <v>2700000</v>
      </c>
      <c r="E16" s="234">
        <v>0.006</v>
      </c>
      <c r="F16" s="235">
        <f>(C16-B16)*E16+6859.99</f>
        <v>1579.9839999999995</v>
      </c>
      <c r="G16" s="326">
        <f t="shared" si="1"/>
        <v>78.99919999999997</v>
      </c>
      <c r="H16" s="217"/>
      <c r="I16" s="604"/>
      <c r="J16" s="605"/>
      <c r="K16" s="605"/>
      <c r="L16" s="605"/>
      <c r="M16" s="605"/>
      <c r="N16" s="605"/>
      <c r="O16" s="605"/>
      <c r="P16" s="606"/>
    </row>
    <row r="17" spans="1:16" ht="15">
      <c r="A17" s="231" t="s">
        <v>10</v>
      </c>
      <c r="B17" s="243">
        <f>+D16+1</f>
        <v>2700001</v>
      </c>
      <c r="C17" s="454"/>
      <c r="D17" s="233">
        <v>8500000</v>
      </c>
      <c r="E17" s="234">
        <v>0.0045</v>
      </c>
      <c r="F17" s="235">
        <f>(C17-B17)*E17+17779.98</f>
        <v>5629.9755000000005</v>
      </c>
      <c r="G17" s="326">
        <f t="shared" si="1"/>
        <v>281.498775</v>
      </c>
      <c r="H17" s="244"/>
      <c r="I17" s="604"/>
      <c r="J17" s="605"/>
      <c r="K17" s="605"/>
      <c r="L17" s="605"/>
      <c r="M17" s="605"/>
      <c r="N17" s="605"/>
      <c r="O17" s="605"/>
      <c r="P17" s="606"/>
    </row>
    <row r="18" spans="1:16" ht="15">
      <c r="A18" s="231" t="s">
        <v>10</v>
      </c>
      <c r="B18" s="243">
        <f>+D17+1</f>
        <v>8500001</v>
      </c>
      <c r="C18" s="454"/>
      <c r="D18" s="233">
        <v>43800000</v>
      </c>
      <c r="E18" s="234">
        <v>0.0041</v>
      </c>
      <c r="F18" s="235">
        <f>(C18-B18)*E18+43879.98</f>
        <v>9029.975899999998</v>
      </c>
      <c r="G18" s="326">
        <f t="shared" si="1"/>
        <v>451.4987949999999</v>
      </c>
      <c r="H18" s="217"/>
      <c r="I18" s="604"/>
      <c r="J18" s="605"/>
      <c r="K18" s="605"/>
      <c r="L18" s="605"/>
      <c r="M18" s="605"/>
      <c r="N18" s="605"/>
      <c r="O18" s="605"/>
      <c r="P18" s="606"/>
    </row>
    <row r="19" spans="1:16" ht="15.75" thickBot="1">
      <c r="A19" s="236" t="s">
        <v>11</v>
      </c>
      <c r="B19" s="245">
        <f>+D18+1</f>
        <v>43800001</v>
      </c>
      <c r="C19" s="455"/>
      <c r="D19" s="246"/>
      <c r="E19" s="247">
        <v>0.0034</v>
      </c>
      <c r="F19" s="237">
        <f>(C19-B19)*E19+188609.98</f>
        <v>39689.97660000002</v>
      </c>
      <c r="G19" s="327">
        <f t="shared" si="1"/>
        <v>1984.4988300000014</v>
      </c>
      <c r="H19" s="217"/>
      <c r="I19" s="607"/>
      <c r="J19" s="608"/>
      <c r="K19" s="608"/>
      <c r="L19" s="608"/>
      <c r="M19" s="608"/>
      <c r="N19" s="608"/>
      <c r="O19" s="608"/>
      <c r="P19" s="609"/>
    </row>
    <row r="20" spans="1:16" s="218" customFormat="1" ht="36" customHeight="1" thickBot="1" thickTop="1">
      <c r="A20" s="248"/>
      <c r="B20" s="249"/>
      <c r="C20" s="250"/>
      <c r="D20" s="248"/>
      <c r="E20" s="248"/>
      <c r="F20" s="251"/>
      <c r="G20" s="251"/>
      <c r="H20" s="217"/>
      <c r="I20" s="217"/>
      <c r="J20" s="217"/>
      <c r="K20" s="217"/>
      <c r="L20" s="217"/>
      <c r="M20" s="217"/>
      <c r="N20" s="217"/>
      <c r="O20" s="217"/>
      <c r="P20" s="217"/>
    </row>
    <row r="21" spans="1:16" ht="30.75" customHeight="1" thickBot="1">
      <c r="A21" s="565" t="s">
        <v>220</v>
      </c>
      <c r="B21" s="566"/>
      <c r="C21" s="566"/>
      <c r="D21" s="566"/>
      <c r="E21" s="566"/>
      <c r="F21" s="566"/>
      <c r="G21" s="567"/>
      <c r="H21" s="217"/>
      <c r="I21" s="612" t="s">
        <v>250</v>
      </c>
      <c r="J21" s="613"/>
      <c r="K21" s="613"/>
      <c r="L21" s="613"/>
      <c r="M21" s="613"/>
      <c r="N21" s="613"/>
      <c r="O21" s="613"/>
      <c r="P21" s="614"/>
    </row>
    <row r="22" spans="1:16" ht="36" customHeight="1" thickBot="1">
      <c r="A22" s="568" t="s">
        <v>215</v>
      </c>
      <c r="B22" s="569"/>
      <c r="C22" s="569"/>
      <c r="D22" s="569"/>
      <c r="E22" s="253" t="s">
        <v>86</v>
      </c>
      <c r="F22" s="644" t="s">
        <v>223</v>
      </c>
      <c r="G22" s="645"/>
      <c r="H22" s="217"/>
      <c r="I22" s="615"/>
      <c r="J22" s="616"/>
      <c r="K22" s="616"/>
      <c r="L22" s="616"/>
      <c r="M22" s="616"/>
      <c r="N22" s="616"/>
      <c r="O22" s="616"/>
      <c r="P22" s="617"/>
    </row>
    <row r="23" spans="1:16" ht="34.5" customHeight="1" thickTop="1">
      <c r="A23" s="575" t="s">
        <v>217</v>
      </c>
      <c r="B23" s="576"/>
      <c r="C23" s="648"/>
      <c r="D23" s="648"/>
      <c r="E23" s="254">
        <v>0.004</v>
      </c>
      <c r="F23" s="646">
        <f>C23*0.4%</f>
        <v>0</v>
      </c>
      <c r="G23" s="647"/>
      <c r="H23" s="217"/>
      <c r="I23" s="635" t="s">
        <v>251</v>
      </c>
      <c r="J23" s="636"/>
      <c r="K23" s="636"/>
      <c r="L23" s="636"/>
      <c r="M23" s="636"/>
      <c r="N23" s="636"/>
      <c r="O23" s="636"/>
      <c r="P23" s="637"/>
    </row>
    <row r="24" spans="1:16" ht="34.5" customHeight="1">
      <c r="A24" s="577" t="s">
        <v>218</v>
      </c>
      <c r="B24" s="578"/>
      <c r="C24" s="651"/>
      <c r="D24" s="651"/>
      <c r="E24" s="255">
        <v>0.005</v>
      </c>
      <c r="F24" s="534">
        <f>C24*0.5%</f>
        <v>0</v>
      </c>
      <c r="G24" s="535"/>
      <c r="H24" s="217"/>
      <c r="I24" s="638"/>
      <c r="J24" s="639"/>
      <c r="K24" s="639"/>
      <c r="L24" s="639"/>
      <c r="M24" s="639"/>
      <c r="N24" s="639"/>
      <c r="O24" s="639"/>
      <c r="P24" s="640"/>
    </row>
    <row r="25" spans="1:16" ht="34.5" customHeight="1" thickBot="1">
      <c r="A25" s="532" t="s">
        <v>219</v>
      </c>
      <c r="B25" s="533"/>
      <c r="C25" s="572"/>
      <c r="D25" s="572"/>
      <c r="E25" s="256">
        <v>0.006</v>
      </c>
      <c r="F25" s="649">
        <f>C25*0.6%</f>
        <v>0</v>
      </c>
      <c r="G25" s="650"/>
      <c r="H25" s="217"/>
      <c r="I25" s="641"/>
      <c r="J25" s="642"/>
      <c r="K25" s="642"/>
      <c r="L25" s="642"/>
      <c r="M25" s="642"/>
      <c r="N25" s="642"/>
      <c r="O25" s="642"/>
      <c r="P25" s="643"/>
    </row>
    <row r="26" spans="1:16" s="218" customFormat="1" ht="36" customHeight="1" thickBot="1" thickTop="1">
      <c r="A26" s="257"/>
      <c r="B26" s="238"/>
      <c r="C26" s="258"/>
      <c r="D26" s="258"/>
      <c r="E26" s="258"/>
      <c r="F26" s="238"/>
      <c r="G26" s="238"/>
      <c r="H26" s="217"/>
      <c r="I26" s="210"/>
      <c r="J26" s="210"/>
      <c r="K26" s="210"/>
      <c r="L26" s="210"/>
      <c r="M26" s="210"/>
      <c r="N26" s="210"/>
      <c r="O26" s="211"/>
      <c r="P26" s="211"/>
    </row>
    <row r="27" spans="1:16" ht="30.75" customHeight="1" thickBot="1">
      <c r="A27" s="629" t="s">
        <v>78</v>
      </c>
      <c r="B27" s="630"/>
      <c r="C27" s="630"/>
      <c r="D27" s="630"/>
      <c r="E27" s="630"/>
      <c r="F27" s="630"/>
      <c r="G27" s="631"/>
      <c r="H27" s="217"/>
      <c r="I27" s="612" t="s">
        <v>252</v>
      </c>
      <c r="J27" s="613"/>
      <c r="K27" s="613"/>
      <c r="L27" s="613"/>
      <c r="M27" s="613"/>
      <c r="N27" s="613"/>
      <c r="O27" s="613"/>
      <c r="P27" s="614"/>
    </row>
    <row r="28" spans="1:16" ht="48" customHeight="1" thickBot="1">
      <c r="A28" s="570" t="s">
        <v>28</v>
      </c>
      <c r="B28" s="570"/>
      <c r="C28" s="570"/>
      <c r="D28" s="570"/>
      <c r="E28" s="259" t="s">
        <v>86</v>
      </c>
      <c r="F28" s="260" t="s">
        <v>7</v>
      </c>
      <c r="G28" s="261" t="s">
        <v>8</v>
      </c>
      <c r="H28" s="217"/>
      <c r="I28" s="615"/>
      <c r="J28" s="616"/>
      <c r="K28" s="616"/>
      <c r="L28" s="616"/>
      <c r="M28" s="616"/>
      <c r="N28" s="616"/>
      <c r="O28" s="616"/>
      <c r="P28" s="617"/>
    </row>
    <row r="29" spans="1:16" ht="18" customHeight="1" thickTop="1">
      <c r="A29" s="262" t="s">
        <v>9</v>
      </c>
      <c r="B29" s="263"/>
      <c r="C29" s="456"/>
      <c r="D29" s="264">
        <v>2100000</v>
      </c>
      <c r="E29" s="265">
        <v>0.09</v>
      </c>
      <c r="F29" s="266">
        <f>C29*E29</f>
        <v>0</v>
      </c>
      <c r="G29" s="328">
        <f>F29*5%</f>
        <v>0</v>
      </c>
      <c r="H29" s="217"/>
      <c r="I29" s="601" t="s">
        <v>253</v>
      </c>
      <c r="J29" s="602"/>
      <c r="K29" s="602"/>
      <c r="L29" s="602"/>
      <c r="M29" s="602"/>
      <c r="N29" s="602"/>
      <c r="O29" s="602"/>
      <c r="P29" s="603"/>
    </row>
    <row r="30" spans="1:16" ht="18" customHeight="1">
      <c r="A30" s="267" t="s">
        <v>10</v>
      </c>
      <c r="B30" s="268">
        <f>+D29+1</f>
        <v>2100001</v>
      </c>
      <c r="C30" s="457"/>
      <c r="D30" s="268">
        <v>4200000</v>
      </c>
      <c r="E30" s="270">
        <v>0.08</v>
      </c>
      <c r="F30" s="271">
        <f>(C30-B30)*E30+189000</f>
        <v>20999.919999999984</v>
      </c>
      <c r="G30" s="329">
        <f>F30*5%</f>
        <v>1049.9959999999992</v>
      </c>
      <c r="H30" s="217"/>
      <c r="I30" s="604"/>
      <c r="J30" s="605"/>
      <c r="K30" s="605"/>
      <c r="L30" s="605"/>
      <c r="M30" s="605"/>
      <c r="N30" s="605"/>
      <c r="O30" s="605"/>
      <c r="P30" s="606"/>
    </row>
    <row r="31" spans="1:16" ht="18" customHeight="1">
      <c r="A31" s="267" t="s">
        <v>10</v>
      </c>
      <c r="B31" s="272">
        <f>+D30+1</f>
        <v>4200001</v>
      </c>
      <c r="C31" s="457"/>
      <c r="D31" s="273">
        <v>8400000</v>
      </c>
      <c r="E31" s="270">
        <v>0.07</v>
      </c>
      <c r="F31" s="271">
        <f>(C31-B31)*E31+356999.92</f>
        <v>62999.84999999998</v>
      </c>
      <c r="G31" s="329">
        <f>F31*5%</f>
        <v>3149.992499999999</v>
      </c>
      <c r="H31" s="217"/>
      <c r="I31" s="604"/>
      <c r="J31" s="605"/>
      <c r="K31" s="605"/>
      <c r="L31" s="605"/>
      <c r="M31" s="605"/>
      <c r="N31" s="605"/>
      <c r="O31" s="605"/>
      <c r="P31" s="606"/>
    </row>
    <row r="32" spans="1:16" ht="18" customHeight="1">
      <c r="A32" s="274" t="s">
        <v>10</v>
      </c>
      <c r="B32" s="275">
        <f>+D31+1</f>
        <v>8400001</v>
      </c>
      <c r="C32" s="457"/>
      <c r="D32" s="273">
        <v>21000000</v>
      </c>
      <c r="E32" s="276">
        <v>0.06</v>
      </c>
      <c r="F32" s="271">
        <f>(C32-B32)*E32+650999.85</f>
        <v>146999.78999999998</v>
      </c>
      <c r="G32" s="329">
        <f>F32*5%</f>
        <v>7349.9895</v>
      </c>
      <c r="H32" s="217"/>
      <c r="I32" s="604"/>
      <c r="J32" s="605"/>
      <c r="K32" s="605"/>
      <c r="L32" s="605"/>
      <c r="M32" s="605"/>
      <c r="N32" s="605"/>
      <c r="O32" s="605"/>
      <c r="P32" s="606"/>
    </row>
    <row r="33" spans="1:16" ht="24" customHeight="1" thickBot="1">
      <c r="A33" s="277" t="s">
        <v>10</v>
      </c>
      <c r="B33" s="278">
        <f>+D32+1</f>
        <v>21000001</v>
      </c>
      <c r="C33" s="458"/>
      <c r="D33" s="279"/>
      <c r="E33" s="280">
        <v>0.05</v>
      </c>
      <c r="F33" s="281">
        <f>(C33-B33)*E33+1406999.79</f>
        <v>356999.74</v>
      </c>
      <c r="G33" s="330">
        <f>F33*5%</f>
        <v>17849.987</v>
      </c>
      <c r="H33" s="217"/>
      <c r="I33" s="607"/>
      <c r="J33" s="608"/>
      <c r="K33" s="608"/>
      <c r="L33" s="608"/>
      <c r="M33" s="608"/>
      <c r="N33" s="608"/>
      <c r="O33" s="608"/>
      <c r="P33" s="609"/>
    </row>
    <row r="34" spans="1:16" ht="57" customHeight="1" thickBot="1">
      <c r="A34" s="571" t="s">
        <v>245</v>
      </c>
      <c r="B34" s="571"/>
      <c r="C34" s="571"/>
      <c r="D34" s="571"/>
      <c r="E34" s="571"/>
      <c r="F34" s="571"/>
      <c r="G34" s="571"/>
      <c r="H34" s="217"/>
      <c r="I34" s="210"/>
      <c r="J34" s="210"/>
      <c r="K34" s="212"/>
      <c r="L34" s="210"/>
      <c r="M34" s="210"/>
      <c r="N34" s="210"/>
      <c r="O34" s="211"/>
      <c r="P34" s="211"/>
    </row>
    <row r="35" spans="1:16" ht="30.75" customHeight="1" thickBot="1">
      <c r="A35" s="632" t="s">
        <v>77</v>
      </c>
      <c r="B35" s="633"/>
      <c r="C35" s="633"/>
      <c r="D35" s="633"/>
      <c r="E35" s="633"/>
      <c r="F35" s="633"/>
      <c r="G35" s="634"/>
      <c r="H35" s="217"/>
      <c r="I35" s="612" t="s">
        <v>51</v>
      </c>
      <c r="J35" s="613"/>
      <c r="K35" s="613"/>
      <c r="L35" s="613"/>
      <c r="M35" s="613"/>
      <c r="N35" s="613"/>
      <c r="O35" s="613"/>
      <c r="P35" s="614"/>
    </row>
    <row r="36" spans="1:16" ht="48" customHeight="1" thickBot="1">
      <c r="A36" s="627" t="s">
        <v>76</v>
      </c>
      <c r="B36" s="628"/>
      <c r="C36" s="628"/>
      <c r="D36" s="628"/>
      <c r="E36" s="282" t="s">
        <v>86</v>
      </c>
      <c r="F36" s="213" t="s">
        <v>255</v>
      </c>
      <c r="G36" s="283" t="s">
        <v>8</v>
      </c>
      <c r="H36" s="217"/>
      <c r="I36" s="615"/>
      <c r="J36" s="616"/>
      <c r="K36" s="616"/>
      <c r="L36" s="616"/>
      <c r="M36" s="616"/>
      <c r="N36" s="616"/>
      <c r="O36" s="616"/>
      <c r="P36" s="617"/>
    </row>
    <row r="37" spans="1:16" ht="18.75" customHeight="1" thickTop="1">
      <c r="A37" s="553" t="s">
        <v>244</v>
      </c>
      <c r="B37" s="554"/>
      <c r="C37" s="559"/>
      <c r="D37" s="560"/>
      <c r="E37" s="529">
        <v>0.5</v>
      </c>
      <c r="F37" s="536">
        <f>C37*1.5</f>
        <v>0</v>
      </c>
      <c r="G37" s="539">
        <f>F37*5%</f>
        <v>0</v>
      </c>
      <c r="H37" s="217"/>
      <c r="I37" s="601" t="s">
        <v>266</v>
      </c>
      <c r="J37" s="602"/>
      <c r="K37" s="602"/>
      <c r="L37" s="602"/>
      <c r="M37" s="602"/>
      <c r="N37" s="602"/>
      <c r="O37" s="602"/>
      <c r="P37" s="603"/>
    </row>
    <row r="38" spans="1:16" ht="18.75" customHeight="1">
      <c r="A38" s="555"/>
      <c r="B38" s="556"/>
      <c r="C38" s="561"/>
      <c r="D38" s="562"/>
      <c r="E38" s="530"/>
      <c r="F38" s="537"/>
      <c r="G38" s="540"/>
      <c r="H38" s="217"/>
      <c r="I38" s="604"/>
      <c r="J38" s="605"/>
      <c r="K38" s="605"/>
      <c r="L38" s="605"/>
      <c r="M38" s="605"/>
      <c r="N38" s="605"/>
      <c r="O38" s="605"/>
      <c r="P38" s="606"/>
    </row>
    <row r="39" spans="1:16" ht="18.75" customHeight="1" thickBot="1">
      <c r="A39" s="557"/>
      <c r="B39" s="558"/>
      <c r="C39" s="563"/>
      <c r="D39" s="564"/>
      <c r="E39" s="531"/>
      <c r="F39" s="538"/>
      <c r="G39" s="541"/>
      <c r="H39" s="217"/>
      <c r="I39" s="607"/>
      <c r="J39" s="608"/>
      <c r="K39" s="608"/>
      <c r="L39" s="608"/>
      <c r="M39" s="608"/>
      <c r="N39" s="608"/>
      <c r="O39" s="608"/>
      <c r="P39" s="609"/>
    </row>
    <row r="40" spans="1:16" s="218" customFormat="1" ht="36" customHeight="1" thickBot="1">
      <c r="A40" s="248"/>
      <c r="B40" s="252"/>
      <c r="C40" s="284"/>
      <c r="D40" s="248"/>
      <c r="E40" s="248"/>
      <c r="F40" s="251"/>
      <c r="G40" s="251"/>
      <c r="H40" s="217"/>
      <c r="I40" s="211"/>
      <c r="J40" s="211"/>
      <c r="K40" s="211"/>
      <c r="L40" s="211"/>
      <c r="M40" s="211"/>
      <c r="N40" s="211"/>
      <c r="O40" s="211"/>
      <c r="P40" s="211"/>
    </row>
    <row r="41" spans="1:16" ht="30.75" customHeight="1" thickBot="1">
      <c r="A41" s="547" t="s">
        <v>80</v>
      </c>
      <c r="B41" s="548"/>
      <c r="C41" s="548"/>
      <c r="D41" s="548"/>
      <c r="E41" s="548"/>
      <c r="F41" s="548"/>
      <c r="G41" s="549"/>
      <c r="H41" s="217"/>
      <c r="I41" s="612" t="s">
        <v>69</v>
      </c>
      <c r="J41" s="613"/>
      <c r="K41" s="613"/>
      <c r="L41" s="613"/>
      <c r="M41" s="613"/>
      <c r="N41" s="613"/>
      <c r="O41" s="613"/>
      <c r="P41" s="614"/>
    </row>
    <row r="42" spans="1:16" ht="48" customHeight="1" thickBot="1">
      <c r="A42" s="610" t="s">
        <v>52</v>
      </c>
      <c r="B42" s="611"/>
      <c r="C42" s="611"/>
      <c r="D42" s="611"/>
      <c r="E42" s="285" t="s">
        <v>86</v>
      </c>
      <c r="F42" s="286" t="s">
        <v>7</v>
      </c>
      <c r="G42" s="315" t="s">
        <v>8</v>
      </c>
      <c r="H42" s="217"/>
      <c r="I42" s="615"/>
      <c r="J42" s="616"/>
      <c r="K42" s="616"/>
      <c r="L42" s="616"/>
      <c r="M42" s="616"/>
      <c r="N42" s="616"/>
      <c r="O42" s="616"/>
      <c r="P42" s="617"/>
    </row>
    <row r="43" spans="1:16" ht="16.5" customHeight="1" thickTop="1">
      <c r="A43" s="316" t="s">
        <v>9</v>
      </c>
      <c r="B43" s="287"/>
      <c r="C43" s="288"/>
      <c r="D43" s="289">
        <v>3990000</v>
      </c>
      <c r="E43" s="290">
        <v>0.03</v>
      </c>
      <c r="F43" s="291">
        <f>C43*E43</f>
        <v>0</v>
      </c>
      <c r="G43" s="331">
        <f>F43*5%</f>
        <v>0</v>
      </c>
      <c r="H43" s="217"/>
      <c r="I43" s="618" t="s">
        <v>267</v>
      </c>
      <c r="J43" s="619"/>
      <c r="K43" s="619"/>
      <c r="L43" s="619"/>
      <c r="M43" s="619"/>
      <c r="N43" s="619"/>
      <c r="O43" s="619"/>
      <c r="P43" s="620"/>
    </row>
    <row r="44" spans="1:16" ht="16.5" customHeight="1">
      <c r="A44" s="317" t="s">
        <v>10</v>
      </c>
      <c r="B44" s="292">
        <f>+D43+1</f>
        <v>3990001</v>
      </c>
      <c r="C44" s="269"/>
      <c r="D44" s="243">
        <v>21450000</v>
      </c>
      <c r="E44" s="290">
        <v>0.02</v>
      </c>
      <c r="F44" s="293">
        <f>(C44-B44)*E44+119700</f>
        <v>39899.979999999996</v>
      </c>
      <c r="G44" s="332">
        <f>F44*5%</f>
        <v>1994.9989999999998</v>
      </c>
      <c r="H44" s="217"/>
      <c r="I44" s="621"/>
      <c r="J44" s="622"/>
      <c r="K44" s="622"/>
      <c r="L44" s="622"/>
      <c r="M44" s="622"/>
      <c r="N44" s="622"/>
      <c r="O44" s="622"/>
      <c r="P44" s="623"/>
    </row>
    <row r="45" spans="1:16" ht="16.5" customHeight="1">
      <c r="A45" s="317" t="s">
        <v>10</v>
      </c>
      <c r="B45" s="292">
        <f>+D44+1</f>
        <v>21450001</v>
      </c>
      <c r="C45" s="269"/>
      <c r="D45" s="243">
        <v>77000000</v>
      </c>
      <c r="E45" s="290">
        <v>0.01</v>
      </c>
      <c r="F45" s="293">
        <f>(C45-B45)*E45+468899.98</f>
        <v>254399.96999999997</v>
      </c>
      <c r="G45" s="332">
        <f>F45*5%</f>
        <v>12719.9985</v>
      </c>
      <c r="H45" s="217"/>
      <c r="I45" s="621"/>
      <c r="J45" s="622"/>
      <c r="K45" s="622"/>
      <c r="L45" s="622"/>
      <c r="M45" s="622"/>
      <c r="N45" s="622"/>
      <c r="O45" s="622"/>
      <c r="P45" s="623"/>
    </row>
    <row r="46" spans="1:16" ht="16.5" customHeight="1" thickBot="1">
      <c r="A46" s="318" t="s">
        <v>11</v>
      </c>
      <c r="B46" s="310">
        <f>+D45+1</f>
        <v>77000001</v>
      </c>
      <c r="C46" s="311"/>
      <c r="D46" s="319"/>
      <c r="E46" s="313">
        <v>0.005</v>
      </c>
      <c r="F46" s="320">
        <f>(C46-B46)*E46+1024399.97</f>
        <v>639399.965</v>
      </c>
      <c r="G46" s="333">
        <f>F46*5%</f>
        <v>31969.99825</v>
      </c>
      <c r="H46" s="217"/>
      <c r="I46" s="624"/>
      <c r="J46" s="625"/>
      <c r="K46" s="625"/>
      <c r="L46" s="625"/>
      <c r="M46" s="625"/>
      <c r="N46" s="625"/>
      <c r="O46" s="625"/>
      <c r="P46" s="626"/>
    </row>
    <row r="47" spans="1:16" ht="57" customHeight="1" thickBot="1">
      <c r="A47" s="571" t="s">
        <v>259</v>
      </c>
      <c r="B47" s="571"/>
      <c r="C47" s="571"/>
      <c r="D47" s="571"/>
      <c r="E47" s="571"/>
      <c r="F47" s="571"/>
      <c r="G47" s="571"/>
      <c r="H47" s="217"/>
      <c r="I47" s="210"/>
      <c r="J47" s="210"/>
      <c r="K47" s="212"/>
      <c r="L47" s="210"/>
      <c r="M47" s="210"/>
      <c r="N47" s="210"/>
      <c r="O47" s="211"/>
      <c r="P47" s="211"/>
    </row>
    <row r="48" spans="1:16" ht="31.5" customHeight="1" thickBot="1">
      <c r="A48" s="544" t="s">
        <v>53</v>
      </c>
      <c r="B48" s="545"/>
      <c r="C48" s="545"/>
      <c r="D48" s="545"/>
      <c r="E48" s="545"/>
      <c r="F48" s="545"/>
      <c r="G48" s="546"/>
      <c r="H48" s="217"/>
      <c r="I48" s="656" t="s">
        <v>70</v>
      </c>
      <c r="J48" s="657"/>
      <c r="K48" s="657"/>
      <c r="L48" s="657"/>
      <c r="M48" s="657"/>
      <c r="N48" s="657"/>
      <c r="O48" s="657"/>
      <c r="P48" s="658"/>
    </row>
    <row r="49" spans="1:16" ht="45" customHeight="1" thickBot="1">
      <c r="A49" s="573" t="s">
        <v>258</v>
      </c>
      <c r="B49" s="574"/>
      <c r="C49" s="574"/>
      <c r="D49" s="574"/>
      <c r="E49" s="295" t="s">
        <v>86</v>
      </c>
      <c r="F49" s="296" t="s">
        <v>7</v>
      </c>
      <c r="G49" s="304" t="s">
        <v>8</v>
      </c>
      <c r="H49" s="217"/>
      <c r="I49" s="659"/>
      <c r="J49" s="660"/>
      <c r="K49" s="660"/>
      <c r="L49" s="660"/>
      <c r="M49" s="660"/>
      <c r="N49" s="660"/>
      <c r="O49" s="660"/>
      <c r="P49" s="661"/>
    </row>
    <row r="50" spans="1:16" ht="15.75" customHeight="1" thickTop="1">
      <c r="A50" s="553" t="s">
        <v>257</v>
      </c>
      <c r="B50" s="554"/>
      <c r="C50" s="559"/>
      <c r="D50" s="560"/>
      <c r="E50" s="529">
        <v>0.8</v>
      </c>
      <c r="F50" s="536">
        <f>C50*E50</f>
        <v>0</v>
      </c>
      <c r="G50" s="539">
        <f>F50*5%</f>
        <v>0</v>
      </c>
      <c r="H50" s="217"/>
      <c r="I50" s="601" t="s">
        <v>256</v>
      </c>
      <c r="J50" s="602"/>
      <c r="K50" s="602"/>
      <c r="L50" s="602"/>
      <c r="M50" s="602"/>
      <c r="N50" s="602"/>
      <c r="O50" s="602"/>
      <c r="P50" s="603"/>
    </row>
    <row r="51" spans="1:16" ht="15" customHeight="1">
      <c r="A51" s="555"/>
      <c r="B51" s="556"/>
      <c r="C51" s="561"/>
      <c r="D51" s="562"/>
      <c r="E51" s="530"/>
      <c r="F51" s="537"/>
      <c r="G51" s="540"/>
      <c r="H51" s="217"/>
      <c r="I51" s="604"/>
      <c r="J51" s="605"/>
      <c r="K51" s="605"/>
      <c r="L51" s="605"/>
      <c r="M51" s="605"/>
      <c r="N51" s="605"/>
      <c r="O51" s="605"/>
      <c r="P51" s="606"/>
    </row>
    <row r="52" spans="1:16" ht="15.75" thickBot="1">
      <c r="A52" s="557"/>
      <c r="B52" s="558"/>
      <c r="C52" s="563"/>
      <c r="D52" s="564"/>
      <c r="E52" s="531"/>
      <c r="F52" s="538"/>
      <c r="G52" s="541"/>
      <c r="H52" s="217"/>
      <c r="I52" s="607"/>
      <c r="J52" s="608"/>
      <c r="K52" s="608"/>
      <c r="L52" s="608"/>
      <c r="M52" s="608"/>
      <c r="N52" s="608"/>
      <c r="O52" s="608"/>
      <c r="P52" s="609"/>
    </row>
    <row r="53" spans="1:16" s="218" customFormat="1" ht="36" customHeight="1" thickBot="1">
      <c r="A53" s="294"/>
      <c r="B53" s="294"/>
      <c r="C53" s="294"/>
      <c r="D53" s="294"/>
      <c r="E53" s="294"/>
      <c r="F53" s="294"/>
      <c r="G53" s="294"/>
      <c r="H53" s="217"/>
      <c r="I53" s="217"/>
      <c r="J53" s="217"/>
      <c r="K53" s="217"/>
      <c r="L53" s="217"/>
      <c r="M53" s="217"/>
      <c r="N53" s="217"/>
      <c r="O53" s="217"/>
      <c r="P53" s="217"/>
    </row>
    <row r="54" spans="1:16" ht="42.75" customHeight="1" thickBot="1">
      <c r="A54" s="550" t="s">
        <v>211</v>
      </c>
      <c r="B54" s="551"/>
      <c r="C54" s="551"/>
      <c r="D54" s="551"/>
      <c r="E54" s="551"/>
      <c r="F54" s="551"/>
      <c r="G54" s="552"/>
      <c r="H54" s="217"/>
      <c r="I54" s="612" t="s">
        <v>212</v>
      </c>
      <c r="J54" s="613"/>
      <c r="K54" s="613"/>
      <c r="L54" s="613"/>
      <c r="M54" s="613"/>
      <c r="N54" s="613"/>
      <c r="O54" s="613"/>
      <c r="P54" s="614"/>
    </row>
    <row r="55" spans="1:16" ht="34.5" customHeight="1" thickBot="1">
      <c r="A55" s="542" t="s">
        <v>213</v>
      </c>
      <c r="B55" s="543"/>
      <c r="C55" s="543"/>
      <c r="D55" s="543"/>
      <c r="E55" s="297" t="s">
        <v>86</v>
      </c>
      <c r="F55" s="298" t="s">
        <v>7</v>
      </c>
      <c r="G55" s="321" t="s">
        <v>8</v>
      </c>
      <c r="H55" s="217"/>
      <c r="I55" s="615"/>
      <c r="J55" s="616"/>
      <c r="K55" s="616"/>
      <c r="L55" s="616"/>
      <c r="M55" s="616"/>
      <c r="N55" s="616"/>
      <c r="O55" s="616"/>
      <c r="P55" s="617"/>
    </row>
    <row r="56" spans="1:16" ht="18" customHeight="1" thickTop="1">
      <c r="A56" s="316" t="s">
        <v>9</v>
      </c>
      <c r="B56" s="287"/>
      <c r="C56" s="459"/>
      <c r="D56" s="289">
        <v>3990000</v>
      </c>
      <c r="E56" s="234">
        <v>0.015</v>
      </c>
      <c r="F56" s="291">
        <f>C56*E56</f>
        <v>0</v>
      </c>
      <c r="G56" s="331">
        <f>F56*1.5%</f>
        <v>0</v>
      </c>
      <c r="H56" s="217"/>
      <c r="I56" s="618" t="s">
        <v>267</v>
      </c>
      <c r="J56" s="619"/>
      <c r="K56" s="619"/>
      <c r="L56" s="619"/>
      <c r="M56" s="619"/>
      <c r="N56" s="619"/>
      <c r="O56" s="619"/>
      <c r="P56" s="620"/>
    </row>
    <row r="57" spans="1:16" ht="18" customHeight="1">
      <c r="A57" s="317" t="s">
        <v>10</v>
      </c>
      <c r="B57" s="292">
        <f>+D56+1</f>
        <v>3990001</v>
      </c>
      <c r="C57" s="457"/>
      <c r="D57" s="243">
        <v>21450000</v>
      </c>
      <c r="E57" s="234">
        <v>0.01</v>
      </c>
      <c r="F57" s="293">
        <f>(C57-B57)*E57+59850</f>
        <v>19949.989999999998</v>
      </c>
      <c r="G57" s="332">
        <f>F57*5%</f>
        <v>997.4994999999999</v>
      </c>
      <c r="H57" s="217"/>
      <c r="I57" s="621"/>
      <c r="J57" s="622"/>
      <c r="K57" s="622"/>
      <c r="L57" s="622"/>
      <c r="M57" s="622"/>
      <c r="N57" s="622"/>
      <c r="O57" s="622"/>
      <c r="P57" s="623"/>
    </row>
    <row r="58" spans="1:16" ht="18" customHeight="1">
      <c r="A58" s="317" t="s">
        <v>10</v>
      </c>
      <c r="B58" s="292">
        <f>+D57+1</f>
        <v>21450001</v>
      </c>
      <c r="C58" s="457"/>
      <c r="D58" s="243">
        <v>77000000</v>
      </c>
      <c r="E58" s="234">
        <v>0.0075</v>
      </c>
      <c r="F58" s="293">
        <f>(C58-B58)*E58+234449.99</f>
        <v>73574.98249999998</v>
      </c>
      <c r="G58" s="332">
        <f>F58*5%</f>
        <v>3678.7491249999994</v>
      </c>
      <c r="H58" s="217"/>
      <c r="I58" s="621"/>
      <c r="J58" s="622"/>
      <c r="K58" s="622"/>
      <c r="L58" s="622"/>
      <c r="M58" s="622"/>
      <c r="N58" s="622"/>
      <c r="O58" s="622"/>
      <c r="P58" s="623"/>
    </row>
    <row r="59" spans="1:16" ht="18" customHeight="1" thickBot="1">
      <c r="A59" s="318" t="s">
        <v>11</v>
      </c>
      <c r="B59" s="310">
        <f>+D58+1</f>
        <v>77000001</v>
      </c>
      <c r="C59" s="460"/>
      <c r="D59" s="319"/>
      <c r="E59" s="313">
        <v>0.005</v>
      </c>
      <c r="F59" s="320">
        <f>(C59-B59)*E59+651074.98</f>
        <v>266074.975</v>
      </c>
      <c r="G59" s="333">
        <f>F59*5%</f>
        <v>13303.748749999999</v>
      </c>
      <c r="H59" s="217"/>
      <c r="I59" s="624"/>
      <c r="J59" s="625"/>
      <c r="K59" s="625"/>
      <c r="L59" s="625"/>
      <c r="M59" s="625"/>
      <c r="N59" s="625"/>
      <c r="O59" s="625"/>
      <c r="P59" s="626"/>
    </row>
    <row r="60" spans="1:16" s="218" customFormat="1" ht="36" customHeight="1" thickBot="1">
      <c r="A60" s="294"/>
      <c r="B60" s="294"/>
      <c r="C60" s="294"/>
      <c r="D60" s="294"/>
      <c r="E60" s="305"/>
      <c r="F60" s="294"/>
      <c r="G60" s="294"/>
      <c r="H60" s="217"/>
      <c r="I60" s="217"/>
      <c r="J60" s="217"/>
      <c r="K60" s="217"/>
      <c r="L60" s="217"/>
      <c r="M60" s="217"/>
      <c r="N60" s="217"/>
      <c r="O60" s="217"/>
      <c r="P60" s="217"/>
    </row>
    <row r="61" spans="1:17" ht="37.5" customHeight="1" thickBot="1">
      <c r="A61" s="595" t="s">
        <v>83</v>
      </c>
      <c r="B61" s="596"/>
      <c r="C61" s="596"/>
      <c r="D61" s="596"/>
      <c r="E61" s="596"/>
      <c r="F61" s="596"/>
      <c r="G61" s="597"/>
      <c r="H61" s="218"/>
      <c r="I61" s="612" t="s">
        <v>82</v>
      </c>
      <c r="J61" s="613"/>
      <c r="K61" s="613"/>
      <c r="L61" s="613"/>
      <c r="M61" s="613"/>
      <c r="N61" s="613"/>
      <c r="O61" s="613"/>
      <c r="P61" s="614"/>
      <c r="Q61" s="214"/>
    </row>
    <row r="62" spans="1:17" ht="34.5" customHeight="1" thickBot="1" thickTop="1">
      <c r="A62" s="598" t="s">
        <v>81</v>
      </c>
      <c r="B62" s="599"/>
      <c r="C62" s="599"/>
      <c r="D62" s="600"/>
      <c r="E62" s="300" t="s">
        <v>86</v>
      </c>
      <c r="F62" s="301" t="s">
        <v>7</v>
      </c>
      <c r="G62" s="306" t="s">
        <v>8</v>
      </c>
      <c r="H62" s="218"/>
      <c r="I62" s="615"/>
      <c r="J62" s="616"/>
      <c r="K62" s="616"/>
      <c r="L62" s="616"/>
      <c r="M62" s="616"/>
      <c r="N62" s="616"/>
      <c r="O62" s="616"/>
      <c r="P62" s="617"/>
      <c r="Q62" s="214"/>
    </row>
    <row r="63" spans="1:17" ht="18" customHeight="1" thickTop="1">
      <c r="A63" s="307" t="s">
        <v>9</v>
      </c>
      <c r="B63" s="287"/>
      <c r="C63" s="461"/>
      <c r="D63" s="289">
        <v>3990000</v>
      </c>
      <c r="E63" s="234">
        <v>0.01</v>
      </c>
      <c r="F63" s="302">
        <f>C63*E63</f>
        <v>0</v>
      </c>
      <c r="G63" s="331">
        <f>F63*5%</f>
        <v>0</v>
      </c>
      <c r="H63" s="218"/>
      <c r="I63" s="618" t="s">
        <v>267</v>
      </c>
      <c r="J63" s="619"/>
      <c r="K63" s="619"/>
      <c r="L63" s="619"/>
      <c r="M63" s="619"/>
      <c r="N63" s="619"/>
      <c r="O63" s="619"/>
      <c r="P63" s="620"/>
      <c r="Q63" s="216"/>
    </row>
    <row r="64" spans="1:17" ht="18" customHeight="1">
      <c r="A64" s="308" t="s">
        <v>10</v>
      </c>
      <c r="B64" s="292">
        <f>D63+1</f>
        <v>3990001</v>
      </c>
      <c r="C64" s="462"/>
      <c r="D64" s="243">
        <v>21450000</v>
      </c>
      <c r="E64" s="234">
        <v>0.005</v>
      </c>
      <c r="F64" s="303">
        <f>((C64-B64)*E64+39900)</f>
        <v>19949.995</v>
      </c>
      <c r="G64" s="332">
        <f>F64*5%</f>
        <v>997.49975</v>
      </c>
      <c r="H64" s="218"/>
      <c r="I64" s="621"/>
      <c r="J64" s="622"/>
      <c r="K64" s="622"/>
      <c r="L64" s="622"/>
      <c r="M64" s="622"/>
      <c r="N64" s="622"/>
      <c r="O64" s="622"/>
      <c r="P64" s="623"/>
      <c r="Q64" s="216"/>
    </row>
    <row r="65" spans="1:17" ht="18" customHeight="1">
      <c r="A65" s="308" t="s">
        <v>10</v>
      </c>
      <c r="B65" s="292">
        <f>D64+1</f>
        <v>21450001</v>
      </c>
      <c r="C65" s="462"/>
      <c r="D65" s="243">
        <v>77000000</v>
      </c>
      <c r="E65" s="234">
        <v>0.0025</v>
      </c>
      <c r="F65" s="303">
        <f>((C65-B65)*E65+127200)</f>
        <v>73574.9975</v>
      </c>
      <c r="G65" s="332">
        <f>F65*5%</f>
        <v>3678.749875</v>
      </c>
      <c r="H65" s="218"/>
      <c r="I65" s="621"/>
      <c r="J65" s="622"/>
      <c r="K65" s="622"/>
      <c r="L65" s="622"/>
      <c r="M65" s="622"/>
      <c r="N65" s="622"/>
      <c r="O65" s="622"/>
      <c r="P65" s="623"/>
      <c r="Q65" s="216"/>
    </row>
    <row r="66" spans="1:17" ht="18" customHeight="1" thickBot="1">
      <c r="A66" s="309" t="s">
        <v>11</v>
      </c>
      <c r="B66" s="310">
        <f>D65+1</f>
        <v>77000001</v>
      </c>
      <c r="C66" s="463"/>
      <c r="D66" s="312"/>
      <c r="E66" s="313">
        <v>0.0013</v>
      </c>
      <c r="F66" s="314">
        <f>((C66-B66)*E66+2660757)</f>
        <v>2560656.9987</v>
      </c>
      <c r="G66" s="333">
        <f>F66*5%</f>
        <v>128032.849935</v>
      </c>
      <c r="H66" s="218"/>
      <c r="I66" s="624"/>
      <c r="J66" s="625"/>
      <c r="K66" s="625"/>
      <c r="L66" s="625"/>
      <c r="M66" s="625"/>
      <c r="N66" s="625"/>
      <c r="O66" s="625"/>
      <c r="P66" s="626"/>
      <c r="Q66" s="216"/>
    </row>
    <row r="67" spans="5:17" s="218" customFormat="1" ht="15">
      <c r="E67" s="305"/>
      <c r="Q67" s="299"/>
    </row>
    <row r="68" s="218" customFormat="1" ht="15"/>
    <row r="69" s="218" customFormat="1" ht="15"/>
    <row r="70" s="218" customFormat="1" ht="15"/>
    <row r="71" s="218" customFormat="1" ht="15"/>
    <row r="72" s="218" customFormat="1" ht="15"/>
    <row r="73" s="218" customFormat="1" ht="15"/>
    <row r="74" s="218" customFormat="1" ht="15"/>
    <row r="75" s="218" customFormat="1" ht="15"/>
    <row r="76" s="218" customFormat="1" ht="15"/>
    <row r="77" s="218" customFormat="1" ht="15"/>
  </sheetData>
  <sheetProtection formatCells="0" formatColumns="0"/>
  <mergeCells count="62">
    <mergeCell ref="I48:P49"/>
    <mergeCell ref="I50:P52"/>
    <mergeCell ref="I54:P55"/>
    <mergeCell ref="I56:P59"/>
    <mergeCell ref="I61:P62"/>
    <mergeCell ref="I63:P66"/>
    <mergeCell ref="I21:P22"/>
    <mergeCell ref="I5:P10"/>
    <mergeCell ref="I14:P19"/>
    <mergeCell ref="I29:P33"/>
    <mergeCell ref="I1:P1"/>
    <mergeCell ref="I3:P4"/>
    <mergeCell ref="I12:P13"/>
    <mergeCell ref="I27:P28"/>
    <mergeCell ref="E50:E52"/>
    <mergeCell ref="F50:F52"/>
    <mergeCell ref="A36:D36"/>
    <mergeCell ref="A27:G27"/>
    <mergeCell ref="A35:G35"/>
    <mergeCell ref="I23:P25"/>
    <mergeCell ref="F23:G23"/>
    <mergeCell ref="C23:D23"/>
    <mergeCell ref="I35:P36"/>
    <mergeCell ref="F25:G25"/>
    <mergeCell ref="D1:G1"/>
    <mergeCell ref="A1:C1"/>
    <mergeCell ref="A61:G61"/>
    <mergeCell ref="A62:D62"/>
    <mergeCell ref="I37:P39"/>
    <mergeCell ref="A42:D42"/>
    <mergeCell ref="I41:P42"/>
    <mergeCell ref="I43:P46"/>
    <mergeCell ref="A50:B52"/>
    <mergeCell ref="C50:D52"/>
    <mergeCell ref="A24:B24"/>
    <mergeCell ref="A3:G3"/>
    <mergeCell ref="A4:D4"/>
    <mergeCell ref="A11:G11"/>
    <mergeCell ref="A12:G12"/>
    <mergeCell ref="A13:D13"/>
    <mergeCell ref="F22:G22"/>
    <mergeCell ref="C24:D24"/>
    <mergeCell ref="C37:D39"/>
    <mergeCell ref="A21:G21"/>
    <mergeCell ref="A22:D22"/>
    <mergeCell ref="A28:D28"/>
    <mergeCell ref="A34:G34"/>
    <mergeCell ref="G50:G52"/>
    <mergeCell ref="A47:G47"/>
    <mergeCell ref="C25:D25"/>
    <mergeCell ref="A49:D49"/>
    <mergeCell ref="A23:B23"/>
    <mergeCell ref="E37:E39"/>
    <mergeCell ref="A25:B25"/>
    <mergeCell ref="F24:G24"/>
    <mergeCell ref="F37:F39"/>
    <mergeCell ref="G37:G39"/>
    <mergeCell ref="A55:D55"/>
    <mergeCell ref="A48:G48"/>
    <mergeCell ref="A41:G41"/>
    <mergeCell ref="A54:G54"/>
    <mergeCell ref="A37:B39"/>
  </mergeCells>
  <printOptions/>
  <pageMargins left="0.3937007874015748" right="0.3937007874015748" top="1.19" bottom="0.35433070866141736" header="0.31496062992125984" footer="0.3149606299212598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O50"/>
  <sheetViews>
    <sheetView zoomScalePageLayoutView="0" workbookViewId="0" topLeftCell="A40">
      <selection activeCell="C50" sqref="C50:D50"/>
    </sheetView>
  </sheetViews>
  <sheetFormatPr defaultColWidth="11.421875" defaultRowHeight="15"/>
  <cols>
    <col min="1" max="1" width="54.7109375" style="0" customWidth="1"/>
    <col min="2" max="2" width="17.421875" style="0" customWidth="1"/>
    <col min="3" max="3" width="21.00390625" style="0" customWidth="1"/>
    <col min="4" max="4" width="26.00390625" style="0" customWidth="1"/>
    <col min="5" max="5" width="7.57421875" style="0" customWidth="1"/>
    <col min="6" max="6" width="8.140625" style="0" customWidth="1"/>
    <col min="7" max="7" width="28.421875" style="0" customWidth="1"/>
    <col min="8" max="8" width="1.1484375" style="0" customWidth="1"/>
    <col min="9" max="9" width="4.7109375" style="0" customWidth="1"/>
    <col min="11" max="11" width="0" style="0" hidden="1" customWidth="1"/>
  </cols>
  <sheetData>
    <row r="1" spans="1:3" ht="45" customHeight="1" thickTop="1">
      <c r="A1" s="665" t="s">
        <v>199</v>
      </c>
      <c r="C1" s="668" t="s">
        <v>202</v>
      </c>
    </row>
    <row r="2" spans="1:3" ht="21.75" customHeight="1">
      <c r="A2" s="666"/>
      <c r="C2" s="669"/>
    </row>
    <row r="3" spans="1:12" ht="21.75" customHeight="1" thickBot="1">
      <c r="A3" s="667"/>
      <c r="B3" s="75"/>
      <c r="C3" s="670"/>
      <c r="D3" s="75"/>
      <c r="E3" s="75"/>
      <c r="F3" s="75"/>
      <c r="G3" s="64"/>
      <c r="H3" s="64"/>
      <c r="I3" s="64"/>
      <c r="J3" s="64"/>
      <c r="K3" s="64"/>
      <c r="L3" s="64"/>
    </row>
    <row r="4" spans="1:12" ht="15.75" thickTop="1">
      <c r="A4" s="54"/>
      <c r="B4" s="143"/>
      <c r="C4" s="54"/>
      <c r="D4" s="54"/>
      <c r="E4" s="54"/>
      <c r="F4" s="75"/>
      <c r="G4" s="64"/>
      <c r="H4" s="64"/>
      <c r="I4" s="64"/>
      <c r="J4" s="64"/>
      <c r="K4" s="64"/>
      <c r="L4" s="64"/>
    </row>
    <row r="5" spans="1:12" ht="15.75" customHeight="1" thickBot="1">
      <c r="A5" s="54"/>
      <c r="B5" s="63"/>
      <c r="C5" s="63"/>
      <c r="D5" s="68" t="s">
        <v>12</v>
      </c>
      <c r="E5" s="68"/>
      <c r="F5" s="75"/>
      <c r="G5" s="134"/>
      <c r="H5" s="134"/>
      <c r="I5" s="134"/>
      <c r="J5" s="134"/>
      <c r="K5" s="134"/>
      <c r="L5" s="134"/>
    </row>
    <row r="6" spans="1:12" ht="39.75" customHeight="1" thickBot="1" thickTop="1">
      <c r="A6" s="135" t="s">
        <v>192</v>
      </c>
      <c r="B6" s="70" t="s">
        <v>13</v>
      </c>
      <c r="C6" s="144"/>
      <c r="D6" s="74">
        <f>C6*0.05</f>
        <v>0</v>
      </c>
      <c r="E6" s="87"/>
      <c r="F6" s="75"/>
      <c r="G6" s="134"/>
      <c r="H6" s="134"/>
      <c r="I6" s="134"/>
      <c r="J6" s="134"/>
      <c r="K6" s="134"/>
      <c r="L6" s="134"/>
    </row>
    <row r="7" spans="1:12" ht="15.75" customHeight="1" thickTop="1">
      <c r="A7" s="75"/>
      <c r="B7" s="75"/>
      <c r="C7" s="75"/>
      <c r="D7" s="75"/>
      <c r="E7" s="75"/>
      <c r="F7" s="75"/>
      <c r="G7" s="134"/>
      <c r="H7" s="134"/>
      <c r="I7" s="134"/>
      <c r="J7" s="134"/>
      <c r="K7" s="134"/>
      <c r="L7" s="134"/>
    </row>
    <row r="8" spans="1:15" ht="15.75" customHeight="1" thickBot="1">
      <c r="A8" s="75"/>
      <c r="B8" s="75"/>
      <c r="C8" s="75"/>
      <c r="D8" s="75"/>
      <c r="E8" s="75"/>
      <c r="F8" s="75"/>
      <c r="G8" s="75"/>
      <c r="H8" s="63"/>
      <c r="I8" s="64"/>
      <c r="J8" s="134"/>
      <c r="K8" s="134"/>
      <c r="L8" s="134"/>
      <c r="M8" s="134"/>
      <c r="N8" s="134"/>
      <c r="O8" s="134"/>
    </row>
    <row r="9" spans="1:15" ht="39.75" customHeight="1" thickBot="1" thickTop="1">
      <c r="A9" s="135" t="s">
        <v>193</v>
      </c>
      <c r="B9" s="70" t="s">
        <v>13</v>
      </c>
      <c r="C9" s="144"/>
      <c r="D9" s="74">
        <f>C9*0.05</f>
        <v>0</v>
      </c>
      <c r="E9" s="75"/>
      <c r="F9" s="75"/>
      <c r="G9" s="75"/>
      <c r="H9" s="63"/>
      <c r="I9" s="64"/>
      <c r="J9" s="134"/>
      <c r="K9" s="134"/>
      <c r="L9" s="134"/>
      <c r="M9" s="134"/>
      <c r="N9" s="134"/>
      <c r="O9" s="134"/>
    </row>
    <row r="10" spans="1:15" ht="15.75" thickTop="1">
      <c r="A10" s="76"/>
      <c r="B10" s="76"/>
      <c r="C10" s="76"/>
      <c r="D10" s="76"/>
      <c r="E10" s="76"/>
      <c r="F10" s="76"/>
      <c r="G10" s="76"/>
      <c r="H10" s="65"/>
      <c r="I10" s="66"/>
      <c r="J10" s="67"/>
      <c r="K10" s="67"/>
      <c r="L10" s="67"/>
      <c r="M10" s="67"/>
      <c r="N10" s="67"/>
      <c r="O10" s="67"/>
    </row>
    <row r="11" spans="1:15" ht="15.75" customHeight="1" thickBot="1">
      <c r="A11" s="54"/>
      <c r="B11" s="63"/>
      <c r="C11" s="63"/>
      <c r="D11" s="68" t="s">
        <v>12</v>
      </c>
      <c r="E11" s="68"/>
      <c r="F11" s="75"/>
      <c r="G11" s="75"/>
      <c r="H11" s="63"/>
      <c r="I11" s="64"/>
      <c r="J11" s="134"/>
      <c r="K11" s="134"/>
      <c r="L11" s="134"/>
      <c r="M11" s="134"/>
      <c r="N11" s="134"/>
      <c r="O11" s="134"/>
    </row>
    <row r="12" spans="1:15" ht="39.75" customHeight="1" thickBot="1" thickTop="1">
      <c r="A12" s="146" t="s">
        <v>191</v>
      </c>
      <c r="B12" s="70" t="s">
        <v>13</v>
      </c>
      <c r="C12" s="144"/>
      <c r="D12" s="74">
        <f>C12*0.05</f>
        <v>0</v>
      </c>
      <c r="E12" s="87"/>
      <c r="F12" s="75"/>
      <c r="G12" s="75"/>
      <c r="H12" s="63"/>
      <c r="I12" s="64"/>
      <c r="J12" s="134"/>
      <c r="K12" s="134"/>
      <c r="L12" s="134"/>
      <c r="M12" s="134"/>
      <c r="N12" s="134"/>
      <c r="O12" s="134"/>
    </row>
    <row r="13" spans="1:15" ht="16.5" customHeight="1" thickBot="1" thickTop="1">
      <c r="A13" s="77" t="s">
        <v>61</v>
      </c>
      <c r="B13" s="75" t="s">
        <v>62</v>
      </c>
      <c r="C13" s="74">
        <f>C12*0.6</f>
        <v>0</v>
      </c>
      <c r="D13" s="74">
        <f>C13*0.05</f>
        <v>0</v>
      </c>
      <c r="E13" s="87"/>
      <c r="F13" s="75"/>
      <c r="G13" s="75"/>
      <c r="H13" s="63"/>
      <c r="I13" s="64"/>
      <c r="J13" s="134"/>
      <c r="K13" s="134"/>
      <c r="L13" s="134"/>
      <c r="M13" s="134"/>
      <c r="N13" s="134"/>
      <c r="O13" s="134"/>
    </row>
    <row r="14" spans="1:15" ht="16.5" customHeight="1" thickBot="1" thickTop="1">
      <c r="A14" s="77" t="s">
        <v>72</v>
      </c>
      <c r="B14" s="75" t="s">
        <v>62</v>
      </c>
      <c r="C14" s="74">
        <f>C12*0.4</f>
        <v>0</v>
      </c>
      <c r="D14" s="74">
        <f>C14*0.05</f>
        <v>0</v>
      </c>
      <c r="E14" s="87"/>
      <c r="F14" s="75"/>
      <c r="G14" s="75"/>
      <c r="H14" s="63"/>
      <c r="I14" s="64"/>
      <c r="J14" s="134"/>
      <c r="K14" s="134"/>
      <c r="L14" s="134"/>
      <c r="M14" s="134"/>
      <c r="N14" s="134"/>
      <c r="O14" s="134"/>
    </row>
    <row r="15" spans="1:15" ht="19.5" thickTop="1">
      <c r="A15" s="77"/>
      <c r="B15" s="75"/>
      <c r="C15" s="87"/>
      <c r="D15" s="87"/>
      <c r="E15" s="87"/>
      <c r="F15" s="75"/>
      <c r="G15" s="75"/>
      <c r="H15" s="63"/>
      <c r="I15" s="64"/>
      <c r="J15" s="88"/>
      <c r="K15" s="88"/>
      <c r="L15" s="88"/>
      <c r="M15" s="88"/>
      <c r="N15" s="88"/>
      <c r="O15" s="88"/>
    </row>
    <row r="17" spans="1:4" ht="15.75" thickBot="1">
      <c r="A17" s="77"/>
      <c r="B17" s="63"/>
      <c r="C17" s="63"/>
      <c r="D17" s="68" t="s">
        <v>12</v>
      </c>
    </row>
    <row r="18" spans="1:4" ht="39.75" customHeight="1" thickBot="1" thickTop="1">
      <c r="A18" s="147" t="s">
        <v>194</v>
      </c>
      <c r="B18" s="70" t="s">
        <v>13</v>
      </c>
      <c r="C18" s="144"/>
      <c r="D18" s="74">
        <f>C18*0.05</f>
        <v>0</v>
      </c>
    </row>
    <row r="19" spans="1:4" ht="16.5" thickBot="1" thickTop="1">
      <c r="A19" s="77" t="s">
        <v>71</v>
      </c>
      <c r="B19" s="75" t="s">
        <v>62</v>
      </c>
      <c r="C19" s="74">
        <f>C18*0.6</f>
        <v>0</v>
      </c>
      <c r="D19" s="74">
        <f>C19*0.05</f>
        <v>0</v>
      </c>
    </row>
    <row r="20" spans="1:4" ht="16.5" thickBot="1" thickTop="1">
      <c r="A20" s="77" t="s">
        <v>72</v>
      </c>
      <c r="B20" s="75" t="s">
        <v>62</v>
      </c>
      <c r="C20" s="74">
        <f>C18*0.4</f>
        <v>0</v>
      </c>
      <c r="D20" s="74">
        <f>C20*0.05</f>
        <v>0</v>
      </c>
    </row>
    <row r="21" spans="1:4" ht="15.75" thickTop="1">
      <c r="A21" s="77"/>
      <c r="B21" s="75"/>
      <c r="C21" s="87"/>
      <c r="D21" s="87"/>
    </row>
    <row r="22" spans="1:4" ht="15">
      <c r="A22" s="77"/>
      <c r="B22" s="75"/>
      <c r="C22" s="87"/>
      <c r="D22" s="87"/>
    </row>
    <row r="24" spans="1:4" ht="15.75" thickBot="1">
      <c r="A24" s="54"/>
      <c r="B24" s="63"/>
      <c r="C24" s="63"/>
      <c r="D24" s="68" t="s">
        <v>12</v>
      </c>
    </row>
    <row r="25" spans="1:4" ht="39.75" customHeight="1" thickBot="1" thickTop="1">
      <c r="A25" s="136" t="s">
        <v>196</v>
      </c>
      <c r="B25" s="70" t="s">
        <v>13</v>
      </c>
      <c r="C25" s="145"/>
      <c r="D25" s="74">
        <f>C25*0.05</f>
        <v>0</v>
      </c>
    </row>
    <row r="26" spans="1:4" ht="15.75" thickTop="1">
      <c r="A26" s="69"/>
      <c r="B26" s="54"/>
      <c r="D26" s="71"/>
    </row>
    <row r="27" spans="1:4" ht="15">
      <c r="A27" s="69"/>
      <c r="B27" s="54"/>
      <c r="D27" s="71"/>
    </row>
    <row r="28" spans="1:4" ht="15.75" thickBot="1">
      <c r="A28" s="69"/>
      <c r="B28" s="54"/>
      <c r="D28" s="71"/>
    </row>
    <row r="29" spans="1:4" ht="39.75" customHeight="1" thickBot="1" thickTop="1">
      <c r="A29" s="136" t="s">
        <v>197</v>
      </c>
      <c r="B29" s="70" t="s">
        <v>13</v>
      </c>
      <c r="C29" s="145"/>
      <c r="D29" s="74">
        <f>C29*0.05</f>
        <v>0</v>
      </c>
    </row>
    <row r="30" spans="1:8" ht="15.75" thickTop="1">
      <c r="A30" s="54"/>
      <c r="B30" s="54"/>
      <c r="C30" s="54"/>
      <c r="D30" s="54"/>
      <c r="E30" s="54"/>
      <c r="F30" s="54"/>
      <c r="G30" s="54"/>
      <c r="H30" s="54"/>
    </row>
    <row r="31" spans="1:8" ht="29.25" thickBot="1">
      <c r="A31" s="54"/>
      <c r="B31" s="63"/>
      <c r="C31" s="63"/>
      <c r="D31" s="68" t="s">
        <v>12</v>
      </c>
      <c r="E31" s="68"/>
      <c r="F31" s="72"/>
      <c r="G31" s="72"/>
      <c r="H31" s="63"/>
    </row>
    <row r="32" spans="1:8" ht="39.75" customHeight="1" thickBot="1" thickTop="1">
      <c r="A32" s="137" t="s">
        <v>195</v>
      </c>
      <c r="B32" s="70" t="s">
        <v>13</v>
      </c>
      <c r="C32" s="145"/>
      <c r="D32" s="74">
        <f>C32*0.05</f>
        <v>0</v>
      </c>
      <c r="E32" s="87"/>
      <c r="F32" s="72"/>
      <c r="G32" s="72"/>
      <c r="H32" s="63"/>
    </row>
    <row r="33" spans="1:8" ht="19.5" thickTop="1">
      <c r="A33" s="69"/>
      <c r="B33" s="54"/>
      <c r="D33" s="71"/>
      <c r="E33" s="71"/>
      <c r="F33" s="73"/>
      <c r="G33" s="73"/>
      <c r="H33" s="63"/>
    </row>
    <row r="34" spans="1:8" ht="18.75">
      <c r="A34" s="54"/>
      <c r="B34" s="54"/>
      <c r="C34" s="54"/>
      <c r="D34" s="54"/>
      <c r="E34" s="54"/>
      <c r="F34" s="73"/>
      <c r="G34" s="73"/>
      <c r="H34" s="63"/>
    </row>
    <row r="36" spans="1:4" ht="39">
      <c r="A36" s="664" t="s">
        <v>57</v>
      </c>
      <c r="B36" s="664"/>
      <c r="C36" s="664"/>
      <c r="D36" s="664"/>
    </row>
    <row r="37" spans="1:4" ht="30">
      <c r="A37" s="83" t="s">
        <v>58</v>
      </c>
      <c r="B37" s="84" t="s">
        <v>59</v>
      </c>
      <c r="C37" s="85" t="s">
        <v>7</v>
      </c>
      <c r="D37" s="85" t="s">
        <v>60</v>
      </c>
    </row>
    <row r="38" spans="1:4" ht="15">
      <c r="A38" s="149" t="s">
        <v>54</v>
      </c>
      <c r="B38" s="148" t="s">
        <v>55</v>
      </c>
      <c r="C38" s="79">
        <f>C6</f>
        <v>0</v>
      </c>
      <c r="D38" s="79">
        <f>D6</f>
        <v>0</v>
      </c>
    </row>
    <row r="39" spans="1:4" ht="15">
      <c r="A39" s="149" t="s">
        <v>63</v>
      </c>
      <c r="B39" s="148" t="s">
        <v>79</v>
      </c>
      <c r="C39" s="79">
        <f>C9</f>
        <v>0</v>
      </c>
      <c r="D39" s="79">
        <f>D9</f>
        <v>0</v>
      </c>
    </row>
    <row r="40" spans="1:4" ht="15">
      <c r="A40" s="151" t="s">
        <v>73</v>
      </c>
      <c r="B40" s="150" t="s">
        <v>64</v>
      </c>
      <c r="C40" s="79">
        <f>C12</f>
        <v>0</v>
      </c>
      <c r="D40" s="79">
        <f>D12</f>
        <v>0</v>
      </c>
    </row>
    <row r="41" spans="1:4" ht="15">
      <c r="A41" s="151" t="s">
        <v>74</v>
      </c>
      <c r="B41" s="150" t="s">
        <v>75</v>
      </c>
      <c r="C41" s="79">
        <f>C18</f>
        <v>0</v>
      </c>
      <c r="D41" s="79">
        <f>D18</f>
        <v>0</v>
      </c>
    </row>
    <row r="42" spans="1:4" ht="15">
      <c r="A42" s="141" t="s">
        <v>66</v>
      </c>
      <c r="B42" s="140" t="s">
        <v>56</v>
      </c>
      <c r="C42" s="80">
        <f>C25</f>
        <v>0</v>
      </c>
      <c r="D42" s="80">
        <f>D25</f>
        <v>0</v>
      </c>
    </row>
    <row r="43" spans="1:4" ht="15">
      <c r="A43" s="141" t="s">
        <v>67</v>
      </c>
      <c r="B43" s="140" t="s">
        <v>65</v>
      </c>
      <c r="C43" s="80">
        <f>C29</f>
        <v>0</v>
      </c>
      <c r="D43" s="80">
        <f>D29</f>
        <v>0</v>
      </c>
    </row>
    <row r="44" spans="1:4" ht="15">
      <c r="A44" s="138" t="s">
        <v>84</v>
      </c>
      <c r="B44" s="139" t="s">
        <v>85</v>
      </c>
      <c r="C44" s="80">
        <f>C32</f>
        <v>0</v>
      </c>
      <c r="D44" s="80">
        <f>D32</f>
        <v>0</v>
      </c>
    </row>
    <row r="45" spans="1:4" ht="15">
      <c r="A45" s="78"/>
      <c r="B45" s="78"/>
      <c r="C45" s="78"/>
      <c r="D45" s="78"/>
    </row>
    <row r="46" spans="1:4" ht="18.75">
      <c r="A46" s="86" t="s">
        <v>68</v>
      </c>
      <c r="B46" s="81"/>
      <c r="C46" s="82">
        <f>SUM(C38:C44)</f>
        <v>0</v>
      </c>
      <c r="D46" s="82">
        <f>SUM(D38:D45)</f>
        <v>0</v>
      </c>
    </row>
    <row r="47" spans="1:4" ht="18.75">
      <c r="A47" s="163"/>
      <c r="B47" s="164"/>
      <c r="C47" s="165"/>
      <c r="D47" s="165"/>
    </row>
    <row r="49" spans="1:4" ht="15.75" customHeight="1" thickBot="1">
      <c r="A49" s="54"/>
      <c r="B49" s="63"/>
      <c r="C49" s="671" t="s">
        <v>222</v>
      </c>
      <c r="D49" s="671"/>
    </row>
    <row r="50" spans="1:4" ht="39.75" customHeight="1" thickBot="1" thickTop="1">
      <c r="A50" s="162" t="s">
        <v>221</v>
      </c>
      <c r="B50" s="70" t="s">
        <v>13</v>
      </c>
      <c r="C50" s="662"/>
      <c r="D50" s="663"/>
    </row>
    <row r="51" ht="15.75" thickTop="1"/>
  </sheetData>
  <sheetProtection/>
  <mergeCells count="5">
    <mergeCell ref="C50:D50"/>
    <mergeCell ref="A36:D36"/>
    <mergeCell ref="A1:A3"/>
    <mergeCell ref="C1:C3"/>
    <mergeCell ref="C49:D4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98"/>
  <sheetViews>
    <sheetView zoomScalePageLayoutView="0" workbookViewId="0" topLeftCell="A1">
      <selection activeCell="G3" sqref="G3"/>
    </sheetView>
  </sheetViews>
  <sheetFormatPr defaultColWidth="11.421875" defaultRowHeight="15"/>
  <cols>
    <col min="1" max="1" width="21.140625" style="2" customWidth="1"/>
    <col min="2" max="2" width="29.140625" style="2" customWidth="1"/>
    <col min="3" max="3" width="22.140625" style="2" customWidth="1"/>
    <col min="4" max="4" width="26.28125" style="2" customWidth="1"/>
    <col min="5" max="5" width="14.7109375" style="21" customWidth="1"/>
    <col min="6" max="6" width="4.7109375" style="21" hidden="1" customWidth="1"/>
    <col min="7" max="7" width="28.421875" style="30" customWidth="1"/>
    <col min="8" max="8" width="9.421875" style="2" customWidth="1"/>
    <col min="9" max="9" width="20.7109375" style="10" customWidth="1"/>
    <col min="10" max="10" width="20.7109375" style="2" customWidth="1"/>
    <col min="11" max="30" width="11.421875" style="418" customWidth="1"/>
    <col min="31" max="16384" width="11.421875" style="2" customWidth="1"/>
  </cols>
  <sheetData>
    <row r="1" spans="1:10" s="418" customFormat="1" ht="71.25" customHeight="1" thickBot="1">
      <c r="A1" s="452" t="s">
        <v>268</v>
      </c>
      <c r="B1" s="428"/>
      <c r="C1" s="428"/>
      <c r="D1" s="428"/>
      <c r="E1" s="429"/>
      <c r="F1" s="439"/>
      <c r="G1" s="439"/>
      <c r="H1" s="439"/>
      <c r="I1" s="439"/>
      <c r="J1" s="428"/>
    </row>
    <row r="2" spans="1:10" ht="34.5" customHeight="1" thickTop="1">
      <c r="A2" s="693" t="s">
        <v>225</v>
      </c>
      <c r="B2" s="694"/>
      <c r="C2" s="428"/>
      <c r="D2" s="695" t="s">
        <v>214</v>
      </c>
      <c r="E2" s="429"/>
      <c r="F2" s="435"/>
      <c r="G2" s="435"/>
      <c r="H2" s="435"/>
      <c r="I2" s="435"/>
      <c r="J2" s="428"/>
    </row>
    <row r="3" spans="1:10" ht="129.75" customHeight="1" thickBot="1">
      <c r="A3" s="697" t="s">
        <v>224</v>
      </c>
      <c r="B3" s="698"/>
      <c r="C3" s="428"/>
      <c r="D3" s="696"/>
      <c r="E3" s="429"/>
      <c r="F3" s="435"/>
      <c r="G3" s="439"/>
      <c r="H3" s="435"/>
      <c r="I3" s="435"/>
      <c r="J3" s="428"/>
    </row>
    <row r="4" spans="1:10" ht="39" customHeight="1" thickBot="1" thickTop="1">
      <c r="A4" s="697"/>
      <c r="B4" s="698"/>
      <c r="C4" s="675" t="s">
        <v>29</v>
      </c>
      <c r="D4" s="409">
        <v>0</v>
      </c>
      <c r="E4" s="441" t="s">
        <v>30</v>
      </c>
      <c r="F4" s="442">
        <v>0.6</v>
      </c>
      <c r="G4" s="443">
        <f>D5*F4</f>
        <v>0</v>
      </c>
      <c r="H4" s="701"/>
      <c r="I4" s="677" t="s">
        <v>204</v>
      </c>
      <c r="J4" s="678"/>
    </row>
    <row r="5" spans="1:10" ht="39" customHeight="1" thickBot="1" thickTop="1">
      <c r="A5" s="697"/>
      <c r="B5" s="698"/>
      <c r="C5" s="676"/>
      <c r="D5" s="410">
        <f>B10*D4</f>
        <v>0</v>
      </c>
      <c r="E5" s="445" t="s">
        <v>203</v>
      </c>
      <c r="F5" s="446">
        <v>0.4</v>
      </c>
      <c r="G5" s="447">
        <f>D5*F5</f>
        <v>0</v>
      </c>
      <c r="H5" s="701"/>
      <c r="I5" s="679"/>
      <c r="J5" s="680"/>
    </row>
    <row r="6" spans="1:10" ht="39" customHeight="1" thickBot="1" thickTop="1">
      <c r="A6" s="699"/>
      <c r="B6" s="700"/>
      <c r="C6" s="702" t="s">
        <v>33</v>
      </c>
      <c r="D6" s="409">
        <v>0</v>
      </c>
      <c r="E6" s="441" t="s">
        <v>30</v>
      </c>
      <c r="F6" s="444">
        <v>0.6</v>
      </c>
      <c r="G6" s="443">
        <f>D7*F6</f>
        <v>0</v>
      </c>
      <c r="H6" s="403"/>
      <c r="I6" s="677" t="s">
        <v>204</v>
      </c>
      <c r="J6" s="678"/>
    </row>
    <row r="7" spans="1:10" ht="39" customHeight="1" thickBot="1" thickTop="1">
      <c r="A7" s="437"/>
      <c r="B7" s="451" t="s">
        <v>201</v>
      </c>
      <c r="C7" s="676"/>
      <c r="D7" s="410">
        <f>$B$10*D6</f>
        <v>0</v>
      </c>
      <c r="E7" s="445" t="s">
        <v>203</v>
      </c>
      <c r="F7" s="446">
        <v>0.4</v>
      </c>
      <c r="G7" s="447">
        <f>D7*F7</f>
        <v>0</v>
      </c>
      <c r="H7" s="436"/>
      <c r="I7" s="679"/>
      <c r="J7" s="680"/>
    </row>
    <row r="8" spans="1:10" ht="39" customHeight="1" thickBot="1" thickTop="1">
      <c r="A8" s="438"/>
      <c r="B8" s="438"/>
      <c r="C8" s="675" t="s">
        <v>34</v>
      </c>
      <c r="D8" s="409">
        <v>0</v>
      </c>
      <c r="E8" s="441" t="s">
        <v>30</v>
      </c>
      <c r="F8" s="442">
        <v>0.6</v>
      </c>
      <c r="G8" s="443">
        <f>D9*F8</f>
        <v>0</v>
      </c>
      <c r="H8" s="403"/>
      <c r="I8" s="677" t="s">
        <v>204</v>
      </c>
      <c r="J8" s="678"/>
    </row>
    <row r="9" spans="1:10" ht="49.5" customHeight="1" thickBot="1" thickTop="1">
      <c r="A9" s="448" t="s">
        <v>242</v>
      </c>
      <c r="B9" s="449">
        <v>1</v>
      </c>
      <c r="C9" s="676"/>
      <c r="D9" s="410">
        <f>$B$10*D8</f>
        <v>0</v>
      </c>
      <c r="E9" s="445" t="s">
        <v>203</v>
      </c>
      <c r="F9" s="446">
        <v>0.4</v>
      </c>
      <c r="G9" s="447">
        <f>D9*F9</f>
        <v>0</v>
      </c>
      <c r="H9" s="436"/>
      <c r="I9" s="679"/>
      <c r="J9" s="680"/>
    </row>
    <row r="10" spans="1:10" ht="39" customHeight="1" thickBot="1" thickTop="1">
      <c r="A10" s="450"/>
      <c r="B10" s="440"/>
      <c r="C10" s="675" t="s">
        <v>36</v>
      </c>
      <c r="D10" s="409">
        <v>0</v>
      </c>
      <c r="E10" s="441" t="s">
        <v>30</v>
      </c>
      <c r="F10" s="442">
        <v>0.6</v>
      </c>
      <c r="G10" s="443">
        <f>D11*F10</f>
        <v>0</v>
      </c>
      <c r="H10" s="428"/>
      <c r="I10" s="677" t="s">
        <v>204</v>
      </c>
      <c r="J10" s="678"/>
    </row>
    <row r="11" spans="1:10" ht="39" customHeight="1" thickBot="1" thickTop="1">
      <c r="A11" s="403"/>
      <c r="B11" s="403"/>
      <c r="C11" s="676"/>
      <c r="D11" s="410">
        <f>$B$10*D10</f>
        <v>0</v>
      </c>
      <c r="E11" s="445" t="s">
        <v>203</v>
      </c>
      <c r="F11" s="446">
        <v>0.4</v>
      </c>
      <c r="G11" s="447">
        <f>D11*F11</f>
        <v>0</v>
      </c>
      <c r="H11" s="436"/>
      <c r="I11" s="679"/>
      <c r="J11" s="680"/>
    </row>
    <row r="12" spans="1:10" ht="39" customHeight="1" thickBot="1" thickTop="1">
      <c r="A12" s="403"/>
      <c r="B12" s="415"/>
      <c r="C12" s="675" t="s">
        <v>200</v>
      </c>
      <c r="D12" s="409">
        <v>0</v>
      </c>
      <c r="E12" s="441" t="s">
        <v>30</v>
      </c>
      <c r="F12" s="442">
        <v>0.6</v>
      </c>
      <c r="G12" s="443">
        <f>D13*F12</f>
        <v>0</v>
      </c>
      <c r="H12" s="428"/>
      <c r="I12" s="677" t="s">
        <v>204</v>
      </c>
      <c r="J12" s="678"/>
    </row>
    <row r="13" spans="1:10" ht="39" customHeight="1" thickBot="1" thickTop="1">
      <c r="A13" s="403"/>
      <c r="B13" s="416"/>
      <c r="C13" s="676"/>
      <c r="D13" s="410">
        <f>$B$10*D12</f>
        <v>0</v>
      </c>
      <c r="E13" s="445" t="s">
        <v>203</v>
      </c>
      <c r="F13" s="446">
        <v>0.4</v>
      </c>
      <c r="G13" s="447">
        <f>D13*F13</f>
        <v>0</v>
      </c>
      <c r="H13" s="436"/>
      <c r="I13" s="679"/>
      <c r="J13" s="680"/>
    </row>
    <row r="14" spans="1:10" ht="39" customHeight="1" thickBot="1" thickTop="1">
      <c r="A14" s="403"/>
      <c r="B14" s="403"/>
      <c r="C14" s="675" t="s">
        <v>38</v>
      </c>
      <c r="D14" s="409">
        <v>0</v>
      </c>
      <c r="E14" s="441" t="s">
        <v>30</v>
      </c>
      <c r="F14" s="442">
        <v>0.6</v>
      </c>
      <c r="G14" s="443">
        <f>D15*F14</f>
        <v>0</v>
      </c>
      <c r="H14" s="403"/>
      <c r="I14" s="677" t="s">
        <v>204</v>
      </c>
      <c r="J14" s="678"/>
    </row>
    <row r="15" spans="1:10" ht="39" customHeight="1" thickBot="1" thickTop="1">
      <c r="A15" s="403"/>
      <c r="B15" s="403"/>
      <c r="C15" s="676"/>
      <c r="D15" s="411">
        <f>$B$10*D14</f>
        <v>0</v>
      </c>
      <c r="E15" s="445" t="s">
        <v>203</v>
      </c>
      <c r="F15" s="446">
        <v>0.4</v>
      </c>
      <c r="G15" s="447">
        <f>D15*F15</f>
        <v>0</v>
      </c>
      <c r="H15" s="436"/>
      <c r="I15" s="679"/>
      <c r="J15" s="680"/>
    </row>
    <row r="16" spans="1:2" ht="62.25" customHeight="1" hidden="1" thickBot="1" thickTop="1">
      <c r="A16" s="417" t="s">
        <v>43</v>
      </c>
      <c r="B16" s="418"/>
    </row>
    <row r="17" spans="1:9" ht="32.25" customHeight="1" hidden="1" thickTop="1">
      <c r="A17" s="382"/>
      <c r="B17" s="382"/>
      <c r="C17" s="687" t="s">
        <v>29</v>
      </c>
      <c r="D17" s="11">
        <f>100%-(D19+D21+D23+D25+D27)</f>
        <v>0.57</v>
      </c>
      <c r="I17" s="2"/>
    </row>
    <row r="18" spans="1:9" ht="32.25" customHeight="1" hidden="1" thickBot="1">
      <c r="A18" s="382"/>
      <c r="B18" s="382"/>
      <c r="C18" s="691"/>
      <c r="D18" s="12" t="e">
        <f>(B23+B24+B25)*D17</f>
        <v>#REF!</v>
      </c>
      <c r="I18" s="2"/>
    </row>
    <row r="19" spans="1:9" ht="32.25" customHeight="1" hidden="1" thickTop="1">
      <c r="A19" s="382"/>
      <c r="B19" s="382"/>
      <c r="C19" s="687" t="s">
        <v>33</v>
      </c>
      <c r="D19" s="11">
        <v>0.2</v>
      </c>
      <c r="I19" s="2"/>
    </row>
    <row r="20" spans="1:9" ht="32.25" customHeight="1" hidden="1" thickBot="1">
      <c r="A20" s="382"/>
      <c r="B20" s="382"/>
      <c r="C20" s="691"/>
      <c r="D20" s="12">
        <f>$B$10*D19</f>
        <v>0</v>
      </c>
      <c r="I20" s="2"/>
    </row>
    <row r="21" spans="1:9" ht="32.25" customHeight="1" hidden="1" thickBot="1" thickTop="1">
      <c r="A21" s="419"/>
      <c r="B21" s="420"/>
      <c r="C21" s="687" t="s">
        <v>34</v>
      </c>
      <c r="D21" s="11">
        <v>0.07</v>
      </c>
      <c r="I21" s="2"/>
    </row>
    <row r="22" spans="1:9" ht="32.25" customHeight="1" hidden="1" thickBot="1" thickTop="1">
      <c r="A22" s="421" t="s">
        <v>7</v>
      </c>
      <c r="B22" s="422">
        <v>1</v>
      </c>
      <c r="C22" s="692"/>
      <c r="D22" s="12">
        <f>$B$10*D21</f>
        <v>0</v>
      </c>
      <c r="I22" s="2"/>
    </row>
    <row r="23" spans="1:9" ht="32.25" customHeight="1" hidden="1" thickBot="1" thickTop="1">
      <c r="A23" s="423" t="s">
        <v>39</v>
      </c>
      <c r="B23" s="424">
        <f>'Cálculo de Honorarios'!C50</f>
        <v>0</v>
      </c>
      <c r="C23" s="687" t="s">
        <v>36</v>
      </c>
      <c r="D23" s="11">
        <v>0.05</v>
      </c>
      <c r="I23" s="2"/>
    </row>
    <row r="24" spans="1:9" ht="32.25" customHeight="1" hidden="1" thickBot="1" thickTop="1">
      <c r="A24" s="425" t="s">
        <v>40</v>
      </c>
      <c r="B24" s="426" t="e">
        <f>'Cálculo de Honorarios'!#REF!</f>
        <v>#REF!</v>
      </c>
      <c r="C24" s="691"/>
      <c r="D24" s="12">
        <f>$B$10*D23</f>
        <v>0</v>
      </c>
      <c r="I24" s="2"/>
    </row>
    <row r="25" spans="1:9" ht="32.25" customHeight="1" hidden="1" thickBot="1" thickTop="1">
      <c r="A25" s="425" t="s">
        <v>41</v>
      </c>
      <c r="B25" s="426" t="e">
        <f>'Cálculo de Honorarios'!#REF!</f>
        <v>#REF!</v>
      </c>
      <c r="C25" s="687" t="s">
        <v>37</v>
      </c>
      <c r="D25" s="11">
        <v>0.08</v>
      </c>
      <c r="I25" s="2"/>
    </row>
    <row r="26" spans="1:9" ht="32.25" customHeight="1" hidden="1" thickBot="1" thickTop="1">
      <c r="A26" s="382"/>
      <c r="B26" s="427"/>
      <c r="C26" s="691"/>
      <c r="D26" s="12">
        <f>$B$10*D25</f>
        <v>0</v>
      </c>
      <c r="I26" s="2"/>
    </row>
    <row r="27" spans="1:9" ht="32.25" customHeight="1" hidden="1" thickTop="1">
      <c r="A27" s="382"/>
      <c r="B27" s="382"/>
      <c r="C27" s="687" t="s">
        <v>38</v>
      </c>
      <c r="D27" s="11">
        <v>0.03</v>
      </c>
      <c r="I27" s="2"/>
    </row>
    <row r="28" spans="1:9" ht="32.25" customHeight="1" hidden="1" thickBot="1">
      <c r="A28" s="382"/>
      <c r="B28" s="382"/>
      <c r="C28" s="688"/>
      <c r="D28" s="142">
        <f>$B$10*D27</f>
        <v>0</v>
      </c>
      <c r="I28" s="2"/>
    </row>
    <row r="29" spans="1:10" ht="29.25" customHeight="1" thickBot="1" thickTop="1">
      <c r="A29" s="428"/>
      <c r="B29" s="428"/>
      <c r="C29" s="412" t="s">
        <v>198</v>
      </c>
      <c r="D29" s="413">
        <f>D14+D12++D10+D8+D6+D4</f>
        <v>0</v>
      </c>
      <c r="E29" s="429"/>
      <c r="F29" s="429"/>
      <c r="G29" s="430"/>
      <c r="H29" s="428"/>
      <c r="I29" s="431"/>
      <c r="J29" s="428"/>
    </row>
    <row r="30" spans="1:10" ht="46.5" customHeight="1" thickBot="1">
      <c r="A30" s="428"/>
      <c r="B30" s="428"/>
      <c r="C30" s="689" t="s">
        <v>44</v>
      </c>
      <c r="D30" s="690"/>
      <c r="E30" s="672">
        <v>0</v>
      </c>
      <c r="F30" s="673"/>
      <c r="G30" s="673"/>
      <c r="H30" s="673"/>
      <c r="I30" s="674"/>
      <c r="J30" s="428"/>
    </row>
    <row r="31" spans="1:10" s="418" customFormat="1" ht="24.75" customHeight="1" thickBot="1">
      <c r="A31" s="428"/>
      <c r="B31" s="428"/>
      <c r="C31" s="428"/>
      <c r="D31" s="428"/>
      <c r="E31" s="429"/>
      <c r="F31" s="429"/>
      <c r="G31" s="430"/>
      <c r="H31" s="428"/>
      <c r="I31" s="431"/>
      <c r="J31" s="428"/>
    </row>
    <row r="32" spans="1:10" ht="30.75" customHeight="1">
      <c r="A32" s="428"/>
      <c r="B32" s="428"/>
      <c r="C32" s="428"/>
      <c r="D32" s="428"/>
      <c r="E32" s="681" t="s">
        <v>46</v>
      </c>
      <c r="F32" s="682"/>
      <c r="G32" s="682"/>
      <c r="H32" s="682"/>
      <c r="I32" s="683"/>
      <c r="J32" s="428"/>
    </row>
    <row r="33" spans="1:10" ht="38.25" customHeight="1" thickBot="1">
      <c r="A33" s="428"/>
      <c r="B33" s="428"/>
      <c r="C33" s="428"/>
      <c r="D33" s="428"/>
      <c r="E33" s="684" t="s">
        <v>45</v>
      </c>
      <c r="F33" s="685"/>
      <c r="G33" s="685"/>
      <c r="H33" s="685"/>
      <c r="I33" s="686"/>
      <c r="J33" s="428"/>
    </row>
    <row r="34" spans="5:9" s="418" customFormat="1" ht="18.75">
      <c r="E34" s="432"/>
      <c r="F34" s="432"/>
      <c r="G34" s="433"/>
      <c r="I34" s="434"/>
    </row>
    <row r="35" spans="5:9" s="418" customFormat="1" ht="18.75">
      <c r="E35" s="432"/>
      <c r="F35" s="432"/>
      <c r="G35" s="433"/>
      <c r="I35" s="434"/>
    </row>
    <row r="36" spans="5:9" s="418" customFormat="1" ht="18.75">
      <c r="E36" s="432"/>
      <c r="F36" s="432"/>
      <c r="G36" s="433"/>
      <c r="I36" s="434"/>
    </row>
    <row r="37" spans="5:9" s="418" customFormat="1" ht="18.75">
      <c r="E37" s="432"/>
      <c r="F37" s="432"/>
      <c r="G37" s="433"/>
      <c r="I37" s="434"/>
    </row>
    <row r="38" spans="5:9" s="418" customFormat="1" ht="18.75">
      <c r="E38" s="432"/>
      <c r="F38" s="432"/>
      <c r="G38" s="433"/>
      <c r="I38" s="434"/>
    </row>
    <row r="39" spans="5:9" s="418" customFormat="1" ht="18.75">
      <c r="E39" s="432"/>
      <c r="F39" s="432"/>
      <c r="G39" s="433"/>
      <c r="I39" s="434"/>
    </row>
    <row r="40" spans="5:9" s="418" customFormat="1" ht="18.75">
      <c r="E40" s="432"/>
      <c r="F40" s="432"/>
      <c r="G40" s="433"/>
      <c r="I40" s="434"/>
    </row>
    <row r="41" spans="5:9" s="418" customFormat="1" ht="18.75">
      <c r="E41" s="432"/>
      <c r="F41" s="432"/>
      <c r="G41" s="433"/>
      <c r="I41" s="434"/>
    </row>
    <row r="42" spans="5:9" s="418" customFormat="1" ht="18.75">
      <c r="E42" s="432"/>
      <c r="F42" s="432"/>
      <c r="G42" s="433"/>
      <c r="I42" s="434"/>
    </row>
    <row r="43" spans="5:9" s="418" customFormat="1" ht="18.75">
      <c r="E43" s="432"/>
      <c r="F43" s="432"/>
      <c r="G43" s="433"/>
      <c r="I43" s="434"/>
    </row>
    <row r="44" spans="5:9" s="418" customFormat="1" ht="18.75">
      <c r="E44" s="432"/>
      <c r="F44" s="432"/>
      <c r="G44" s="433"/>
      <c r="I44" s="434"/>
    </row>
    <row r="45" spans="5:9" s="418" customFormat="1" ht="18.75">
      <c r="E45" s="432"/>
      <c r="F45" s="432"/>
      <c r="G45" s="433"/>
      <c r="I45" s="434"/>
    </row>
    <row r="46" spans="5:9" s="418" customFormat="1" ht="18.75">
      <c r="E46" s="432"/>
      <c r="F46" s="432"/>
      <c r="G46" s="433"/>
      <c r="I46" s="434"/>
    </row>
    <row r="47" spans="5:9" s="418" customFormat="1" ht="18.75">
      <c r="E47" s="432"/>
      <c r="F47" s="432"/>
      <c r="G47" s="433"/>
      <c r="I47" s="434"/>
    </row>
    <row r="48" spans="5:9" s="418" customFormat="1" ht="18.75">
      <c r="E48" s="432"/>
      <c r="F48" s="432"/>
      <c r="G48" s="433"/>
      <c r="I48" s="434"/>
    </row>
    <row r="49" spans="5:9" s="418" customFormat="1" ht="18.75">
      <c r="E49" s="432"/>
      <c r="F49" s="432"/>
      <c r="G49" s="433"/>
      <c r="I49" s="434"/>
    </row>
    <row r="50" spans="5:9" s="418" customFormat="1" ht="18.75">
      <c r="E50" s="432"/>
      <c r="F50" s="432"/>
      <c r="G50" s="433"/>
      <c r="I50" s="434"/>
    </row>
    <row r="51" spans="5:9" s="418" customFormat="1" ht="18.75">
      <c r="E51" s="432"/>
      <c r="F51" s="432"/>
      <c r="G51" s="433"/>
      <c r="I51" s="434"/>
    </row>
    <row r="52" spans="5:9" s="418" customFormat="1" ht="18.75">
      <c r="E52" s="432"/>
      <c r="F52" s="432"/>
      <c r="G52" s="433"/>
      <c r="I52" s="434"/>
    </row>
    <row r="53" spans="5:9" s="418" customFormat="1" ht="18.75">
      <c r="E53" s="432"/>
      <c r="F53" s="432"/>
      <c r="G53" s="433"/>
      <c r="I53" s="434"/>
    </row>
    <row r="54" spans="5:9" s="418" customFormat="1" ht="18.75">
      <c r="E54" s="432"/>
      <c r="F54" s="432"/>
      <c r="G54" s="433"/>
      <c r="I54" s="434"/>
    </row>
    <row r="55" spans="5:9" s="418" customFormat="1" ht="18.75">
      <c r="E55" s="432"/>
      <c r="F55" s="432"/>
      <c r="G55" s="433"/>
      <c r="I55" s="434"/>
    </row>
    <row r="56" spans="5:9" s="418" customFormat="1" ht="18.75">
      <c r="E56" s="432"/>
      <c r="F56" s="432"/>
      <c r="G56" s="433"/>
      <c r="I56" s="434"/>
    </row>
    <row r="57" spans="5:9" s="418" customFormat="1" ht="18.75">
      <c r="E57" s="432"/>
      <c r="F57" s="432"/>
      <c r="G57" s="433"/>
      <c r="I57" s="434"/>
    </row>
    <row r="58" spans="5:9" s="418" customFormat="1" ht="18.75">
      <c r="E58" s="432"/>
      <c r="F58" s="432"/>
      <c r="G58" s="433"/>
      <c r="I58" s="434"/>
    </row>
    <row r="59" spans="5:9" s="418" customFormat="1" ht="18.75">
      <c r="E59" s="432"/>
      <c r="F59" s="432"/>
      <c r="G59" s="433"/>
      <c r="I59" s="434"/>
    </row>
    <row r="60" spans="5:9" s="418" customFormat="1" ht="18.75">
      <c r="E60" s="432"/>
      <c r="F60" s="432"/>
      <c r="G60" s="433"/>
      <c r="I60" s="434"/>
    </row>
    <row r="61" spans="5:9" s="418" customFormat="1" ht="18.75">
      <c r="E61" s="432"/>
      <c r="F61" s="432"/>
      <c r="G61" s="433"/>
      <c r="I61" s="434"/>
    </row>
    <row r="62" spans="5:9" s="418" customFormat="1" ht="18.75">
      <c r="E62" s="432"/>
      <c r="F62" s="432"/>
      <c r="G62" s="433"/>
      <c r="I62" s="434"/>
    </row>
    <row r="63" spans="5:9" s="418" customFormat="1" ht="18.75">
      <c r="E63" s="432"/>
      <c r="F63" s="432"/>
      <c r="G63" s="433"/>
      <c r="I63" s="434"/>
    </row>
    <row r="64" spans="5:9" s="418" customFormat="1" ht="18.75">
      <c r="E64" s="432"/>
      <c r="F64" s="432"/>
      <c r="G64" s="433"/>
      <c r="I64" s="434"/>
    </row>
    <row r="65" spans="5:9" s="418" customFormat="1" ht="18.75">
      <c r="E65" s="432"/>
      <c r="F65" s="432"/>
      <c r="G65" s="433"/>
      <c r="I65" s="434"/>
    </row>
    <row r="66" spans="5:9" s="418" customFormat="1" ht="18.75">
      <c r="E66" s="432"/>
      <c r="F66" s="432"/>
      <c r="G66" s="433"/>
      <c r="I66" s="434"/>
    </row>
    <row r="67" spans="5:9" s="418" customFormat="1" ht="18.75">
      <c r="E67" s="432"/>
      <c r="F67" s="432"/>
      <c r="G67" s="433"/>
      <c r="I67" s="434"/>
    </row>
    <row r="68" spans="5:9" s="418" customFormat="1" ht="18.75">
      <c r="E68" s="432"/>
      <c r="F68" s="432"/>
      <c r="G68" s="433"/>
      <c r="I68" s="434"/>
    </row>
    <row r="69" spans="5:9" s="418" customFormat="1" ht="18.75">
      <c r="E69" s="432"/>
      <c r="F69" s="432"/>
      <c r="G69" s="433"/>
      <c r="I69" s="434"/>
    </row>
    <row r="70" spans="5:9" s="418" customFormat="1" ht="18.75">
      <c r="E70" s="432"/>
      <c r="F70" s="432"/>
      <c r="G70" s="433"/>
      <c r="I70" s="434"/>
    </row>
    <row r="71" spans="5:9" s="418" customFormat="1" ht="18.75">
      <c r="E71" s="432"/>
      <c r="F71" s="432"/>
      <c r="G71" s="433"/>
      <c r="I71" s="434"/>
    </row>
    <row r="72" spans="5:9" s="418" customFormat="1" ht="18.75">
      <c r="E72" s="432"/>
      <c r="F72" s="432"/>
      <c r="G72" s="433"/>
      <c r="I72" s="434"/>
    </row>
    <row r="73" spans="5:9" s="418" customFormat="1" ht="18.75">
      <c r="E73" s="432"/>
      <c r="F73" s="432"/>
      <c r="G73" s="433"/>
      <c r="I73" s="434"/>
    </row>
    <row r="74" spans="5:9" s="418" customFormat="1" ht="18.75">
      <c r="E74" s="432"/>
      <c r="F74" s="432"/>
      <c r="G74" s="433"/>
      <c r="I74" s="434"/>
    </row>
    <row r="75" spans="5:9" s="418" customFormat="1" ht="18.75">
      <c r="E75" s="432"/>
      <c r="F75" s="432"/>
      <c r="G75" s="433"/>
      <c r="I75" s="434"/>
    </row>
    <row r="76" spans="5:9" s="418" customFormat="1" ht="18.75">
      <c r="E76" s="432"/>
      <c r="F76" s="432"/>
      <c r="G76" s="433"/>
      <c r="I76" s="434"/>
    </row>
    <row r="77" spans="5:9" s="418" customFormat="1" ht="18.75">
      <c r="E77" s="432"/>
      <c r="F77" s="432"/>
      <c r="G77" s="433"/>
      <c r="I77" s="434"/>
    </row>
    <row r="78" spans="5:9" s="418" customFormat="1" ht="18.75">
      <c r="E78" s="432"/>
      <c r="F78" s="432"/>
      <c r="G78" s="433"/>
      <c r="I78" s="434"/>
    </row>
    <row r="79" spans="5:9" s="418" customFormat="1" ht="18.75">
      <c r="E79" s="432"/>
      <c r="F79" s="432"/>
      <c r="G79" s="433"/>
      <c r="I79" s="434"/>
    </row>
    <row r="80" spans="5:9" s="418" customFormat="1" ht="18.75">
      <c r="E80" s="432"/>
      <c r="F80" s="432"/>
      <c r="G80" s="433"/>
      <c r="I80" s="434"/>
    </row>
    <row r="81" spans="5:9" s="418" customFormat="1" ht="18.75">
      <c r="E81" s="432"/>
      <c r="F81" s="432"/>
      <c r="G81" s="433"/>
      <c r="I81" s="434"/>
    </row>
    <row r="82" spans="5:9" s="418" customFormat="1" ht="18.75">
      <c r="E82" s="432"/>
      <c r="F82" s="432"/>
      <c r="G82" s="433"/>
      <c r="I82" s="434"/>
    </row>
    <row r="83" spans="5:9" s="418" customFormat="1" ht="18.75">
      <c r="E83" s="432"/>
      <c r="F83" s="432"/>
      <c r="G83" s="433"/>
      <c r="I83" s="434"/>
    </row>
    <row r="84" spans="5:9" s="418" customFormat="1" ht="18.75">
      <c r="E84" s="432"/>
      <c r="F84" s="432"/>
      <c r="G84" s="433"/>
      <c r="I84" s="434"/>
    </row>
    <row r="85" spans="5:9" s="418" customFormat="1" ht="18.75">
      <c r="E85" s="432"/>
      <c r="F85" s="432"/>
      <c r="G85" s="433"/>
      <c r="I85" s="434"/>
    </row>
    <row r="86" spans="5:9" s="418" customFormat="1" ht="18.75">
      <c r="E86" s="432"/>
      <c r="F86" s="432"/>
      <c r="G86" s="433"/>
      <c r="I86" s="434"/>
    </row>
    <row r="87" spans="5:9" s="418" customFormat="1" ht="18.75">
      <c r="E87" s="432"/>
      <c r="F87" s="432"/>
      <c r="G87" s="433"/>
      <c r="I87" s="434"/>
    </row>
    <row r="88" spans="5:9" s="418" customFormat="1" ht="18.75">
      <c r="E88" s="432"/>
      <c r="F88" s="432"/>
      <c r="G88" s="433"/>
      <c r="I88" s="434"/>
    </row>
    <row r="89" spans="5:9" s="418" customFormat="1" ht="18.75">
      <c r="E89" s="432"/>
      <c r="F89" s="432"/>
      <c r="G89" s="433"/>
      <c r="I89" s="434"/>
    </row>
    <row r="90" spans="5:9" s="418" customFormat="1" ht="18.75">
      <c r="E90" s="432"/>
      <c r="F90" s="432"/>
      <c r="G90" s="433"/>
      <c r="I90" s="434"/>
    </row>
    <row r="91" spans="5:9" s="418" customFormat="1" ht="18.75">
      <c r="E91" s="432"/>
      <c r="F91" s="432"/>
      <c r="G91" s="433"/>
      <c r="I91" s="434"/>
    </row>
    <row r="92" spans="5:9" s="418" customFormat="1" ht="18.75">
      <c r="E92" s="432"/>
      <c r="F92" s="432"/>
      <c r="G92" s="433"/>
      <c r="I92" s="434"/>
    </row>
    <row r="93" spans="1:4" ht="18.75">
      <c r="A93" s="418"/>
      <c r="B93" s="418"/>
      <c r="C93" s="418"/>
      <c r="D93" s="418"/>
    </row>
    <row r="94" spans="1:4" ht="18.75">
      <c r="A94" s="418"/>
      <c r="B94" s="418"/>
      <c r="C94" s="418"/>
      <c r="D94" s="418"/>
    </row>
    <row r="95" spans="1:4" ht="18.75">
      <c r="A95" s="418"/>
      <c r="B95" s="418"/>
      <c r="C95" s="418"/>
      <c r="D95" s="418"/>
    </row>
    <row r="96" spans="1:4" ht="18.75">
      <c r="A96" s="418"/>
      <c r="B96" s="418"/>
      <c r="C96" s="418"/>
      <c r="D96" s="418"/>
    </row>
    <row r="97" spans="1:4" ht="18.75">
      <c r="A97" s="418"/>
      <c r="B97" s="418"/>
      <c r="C97" s="418"/>
      <c r="D97" s="418"/>
    </row>
    <row r="98" spans="1:4" ht="18.75">
      <c r="A98" s="418"/>
      <c r="B98" s="418"/>
      <c r="C98" s="418"/>
      <c r="D98" s="418"/>
    </row>
  </sheetData>
  <sheetProtection formatCells="0" formatColumns="0" formatRows="0"/>
  <mergeCells count="26">
    <mergeCell ref="A2:B2"/>
    <mergeCell ref="D2:D3"/>
    <mergeCell ref="A3:B6"/>
    <mergeCell ref="I4:J5"/>
    <mergeCell ref="H4:H5"/>
    <mergeCell ref="I6:J7"/>
    <mergeCell ref="C4:C5"/>
    <mergeCell ref="C6:C7"/>
    <mergeCell ref="E32:I32"/>
    <mergeCell ref="E33:I33"/>
    <mergeCell ref="C27:C28"/>
    <mergeCell ref="C30:D30"/>
    <mergeCell ref="C14:C15"/>
    <mergeCell ref="C17:C18"/>
    <mergeCell ref="C19:C20"/>
    <mergeCell ref="C21:C22"/>
    <mergeCell ref="C23:C24"/>
    <mergeCell ref="C25:C26"/>
    <mergeCell ref="E30:I30"/>
    <mergeCell ref="C10:C11"/>
    <mergeCell ref="C12:C13"/>
    <mergeCell ref="I10:J11"/>
    <mergeCell ref="I12:J13"/>
    <mergeCell ref="I8:J9"/>
    <mergeCell ref="I14:J15"/>
    <mergeCell ref="C8:C9"/>
  </mergeCells>
  <printOptions/>
  <pageMargins left="0.7086614173228347" right="0.35433070866141736" top="0.35433070866141736" bottom="0.31496062992125984" header="0.31496062992125984" footer="0.31496062992125984"/>
  <pageSetup horizontalDpi="600" verticalDpi="600" orientation="landscape" paperSize="9" scale="75" r:id="rId4"/>
  <drawing r:id="rId3"/>
  <legacyDrawing r:id="rId2"/>
</worksheet>
</file>

<file path=xl/worksheets/sheet6.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IV16384"/>
    </sheetView>
  </sheetViews>
  <sheetFormatPr defaultColWidth="11.421875" defaultRowHeight="15"/>
  <cols>
    <col min="1" max="1" width="15.57421875" style="2" customWidth="1"/>
    <col min="2" max="2" width="22.00390625" style="2" customWidth="1"/>
    <col min="3" max="3" width="23.8515625" style="2" customWidth="1"/>
    <col min="4" max="4" width="16.28125" style="2" customWidth="1"/>
    <col min="5" max="5" width="14.7109375" style="21" customWidth="1"/>
    <col min="6" max="6" width="4.7109375" style="21" customWidth="1"/>
    <col min="7" max="7" width="23.00390625" style="30" customWidth="1"/>
    <col min="8" max="8" width="9.421875" style="2" customWidth="1"/>
    <col min="9" max="9" width="16.421875" style="10" customWidth="1"/>
    <col min="10" max="16384" width="11.421875" style="2" customWidth="1"/>
  </cols>
  <sheetData>
    <row r="1" spans="1:9" ht="71.25" customHeight="1" thickBot="1">
      <c r="A1" s="28" t="s">
        <v>42</v>
      </c>
      <c r="F1" s="716"/>
      <c r="G1" s="716"/>
      <c r="H1" s="716"/>
      <c r="I1" s="716"/>
    </row>
    <row r="2" spans="1:9" ht="46.5" customHeight="1" thickBot="1">
      <c r="A2" s="717" t="s">
        <v>47</v>
      </c>
      <c r="B2" s="717"/>
      <c r="D2" s="27" t="s">
        <v>35</v>
      </c>
      <c r="E2" s="719"/>
      <c r="F2" s="720"/>
      <c r="G2" s="721"/>
      <c r="H2" s="722" t="s">
        <v>48</v>
      </c>
      <c r="I2" s="723"/>
    </row>
    <row r="3" spans="1:9" ht="32.25" customHeight="1" thickTop="1">
      <c r="A3" s="717"/>
      <c r="B3" s="717"/>
      <c r="C3" s="687" t="s">
        <v>29</v>
      </c>
      <c r="D3" s="26">
        <f>100%-(D5+D7+D9+D11+D13)</f>
        <v>0.58</v>
      </c>
      <c r="E3" s="22" t="s">
        <v>30</v>
      </c>
      <c r="F3" s="24">
        <v>0.6</v>
      </c>
      <c r="G3" s="31" t="e">
        <f>D4*F3</f>
        <v>#REF!</v>
      </c>
      <c r="H3" s="724"/>
      <c r="I3" s="725"/>
    </row>
    <row r="4" spans="1:9" ht="32.25" customHeight="1" thickBot="1">
      <c r="A4" s="717"/>
      <c r="B4" s="717"/>
      <c r="C4" s="691"/>
      <c r="D4" s="33" t="e">
        <f>B9*D3</f>
        <v>#REF!</v>
      </c>
      <c r="E4" s="23" t="s">
        <v>31</v>
      </c>
      <c r="F4" s="25">
        <v>0.4</v>
      </c>
      <c r="G4" s="34" t="e">
        <f>D4*F4</f>
        <v>#REF!</v>
      </c>
      <c r="H4" s="5" t="s">
        <v>32</v>
      </c>
      <c r="I4" s="32" t="e">
        <f>G4+(G4*25%)</f>
        <v>#REF!</v>
      </c>
    </row>
    <row r="5" spans="1:9" ht="32.25" customHeight="1" thickTop="1">
      <c r="A5" s="717"/>
      <c r="B5" s="717"/>
      <c r="C5" s="687" t="s">
        <v>33</v>
      </c>
      <c r="D5" s="4">
        <v>0.2</v>
      </c>
      <c r="E5" s="22" t="s">
        <v>30</v>
      </c>
      <c r="F5" s="24">
        <v>0.6</v>
      </c>
      <c r="G5" s="31" t="e">
        <f>D6*F5</f>
        <v>#REF!</v>
      </c>
      <c r="H5" s="714"/>
      <c r="I5" s="715"/>
    </row>
    <row r="6" spans="1:9" ht="32.25" customHeight="1" thickBot="1">
      <c r="A6" s="717"/>
      <c r="B6" s="717"/>
      <c r="C6" s="691"/>
      <c r="D6" s="33" t="e">
        <f>$B$9*D5</f>
        <v>#REF!</v>
      </c>
      <c r="E6" s="23" t="s">
        <v>31</v>
      </c>
      <c r="F6" s="25">
        <v>0.4</v>
      </c>
      <c r="G6" s="34" t="e">
        <f>D6*F6</f>
        <v>#REF!</v>
      </c>
      <c r="H6" s="5" t="s">
        <v>32</v>
      </c>
      <c r="I6" s="32" t="e">
        <f>G6+(G6*25%)</f>
        <v>#REF!</v>
      </c>
    </row>
    <row r="7" spans="1:9" ht="32.25" customHeight="1" thickBot="1" thickTop="1">
      <c r="A7" s="718"/>
      <c r="B7" s="718"/>
      <c r="C7" s="687" t="s">
        <v>34</v>
      </c>
      <c r="D7" s="4">
        <v>0.07</v>
      </c>
      <c r="E7" s="22" t="s">
        <v>30</v>
      </c>
      <c r="F7" s="24">
        <v>0.6</v>
      </c>
      <c r="G7" s="31" t="e">
        <f>D8*F7</f>
        <v>#REF!</v>
      </c>
      <c r="H7" s="714"/>
      <c r="I7" s="715"/>
    </row>
    <row r="8" spans="1:9" ht="32.25" customHeight="1" thickBot="1" thickTop="1">
      <c r="A8" s="6" t="s">
        <v>7</v>
      </c>
      <c r="B8" s="7">
        <v>1</v>
      </c>
      <c r="C8" s="691"/>
      <c r="D8" s="33" t="e">
        <f>$B$9*D7</f>
        <v>#REF!</v>
      </c>
      <c r="E8" s="23" t="s">
        <v>31</v>
      </c>
      <c r="F8" s="25">
        <v>0.4</v>
      </c>
      <c r="G8" s="34" t="e">
        <f>D8*F8</f>
        <v>#REF!</v>
      </c>
      <c r="H8" s="5" t="s">
        <v>32</v>
      </c>
      <c r="I8" s="32" t="e">
        <f>G8+(G8*25%)</f>
        <v>#REF!</v>
      </c>
    </row>
    <row r="9" spans="1:9" ht="32.25" customHeight="1" thickBot="1" thickTop="1">
      <c r="A9" s="8" t="s">
        <v>35</v>
      </c>
      <c r="B9" s="29" t="e">
        <f>'Cálculo de Honorarios'!#REF!</f>
        <v>#REF!</v>
      </c>
      <c r="C9" s="687" t="s">
        <v>36</v>
      </c>
      <c r="D9" s="4">
        <v>0.05</v>
      </c>
      <c r="E9" s="22" t="s">
        <v>30</v>
      </c>
      <c r="F9" s="24">
        <v>0.6</v>
      </c>
      <c r="G9" s="31" t="e">
        <f>D10*F9</f>
        <v>#REF!</v>
      </c>
      <c r="H9" s="714"/>
      <c r="I9" s="715"/>
    </row>
    <row r="10" spans="1:11" ht="32.25" customHeight="1" thickBot="1" thickTop="1">
      <c r="A10" s="3"/>
      <c r="B10" s="3"/>
      <c r="C10" s="691"/>
      <c r="D10" s="33" t="e">
        <f>$B$9*D9</f>
        <v>#REF!</v>
      </c>
      <c r="E10" s="23" t="s">
        <v>31</v>
      </c>
      <c r="F10" s="25">
        <v>0.4</v>
      </c>
      <c r="G10" s="34" t="e">
        <f>D10*F10</f>
        <v>#REF!</v>
      </c>
      <c r="H10" s="5" t="s">
        <v>32</v>
      </c>
      <c r="I10" s="32" t="e">
        <f>G10+(G10*25%)</f>
        <v>#REF!</v>
      </c>
      <c r="K10" s="10"/>
    </row>
    <row r="11" spans="1:9" ht="32.25" customHeight="1" thickTop="1">
      <c r="A11" s="3"/>
      <c r="B11" s="3"/>
      <c r="C11" s="687" t="s">
        <v>37</v>
      </c>
      <c r="D11" s="4">
        <v>0.07</v>
      </c>
      <c r="E11" s="22" t="s">
        <v>30</v>
      </c>
      <c r="F11" s="24">
        <v>0.6</v>
      </c>
      <c r="G11" s="31" t="e">
        <f>D12*F11</f>
        <v>#REF!</v>
      </c>
      <c r="H11" s="714"/>
      <c r="I11" s="715"/>
    </row>
    <row r="12" spans="1:9" ht="32.25" customHeight="1" thickBot="1">
      <c r="A12" s="3"/>
      <c r="B12" s="9"/>
      <c r="C12" s="691"/>
      <c r="D12" s="33" t="e">
        <f>$B$9*D11</f>
        <v>#REF!</v>
      </c>
      <c r="E12" s="23" t="s">
        <v>31</v>
      </c>
      <c r="F12" s="25">
        <v>0.4</v>
      </c>
      <c r="G12" s="34" t="e">
        <f>D12*F12</f>
        <v>#REF!</v>
      </c>
      <c r="H12" s="5" t="s">
        <v>32</v>
      </c>
      <c r="I12" s="32" t="e">
        <f>G12+(G12*25%)</f>
        <v>#REF!</v>
      </c>
    </row>
    <row r="13" spans="1:9" ht="32.25" customHeight="1" thickTop="1">
      <c r="A13" s="3"/>
      <c r="B13" s="3"/>
      <c r="C13" s="687" t="s">
        <v>38</v>
      </c>
      <c r="D13" s="4">
        <v>0.03</v>
      </c>
      <c r="E13" s="22" t="s">
        <v>30</v>
      </c>
      <c r="F13" s="24">
        <v>0.6</v>
      </c>
      <c r="G13" s="31" t="e">
        <f>D14*F13</f>
        <v>#REF!</v>
      </c>
      <c r="H13" s="714"/>
      <c r="I13" s="715"/>
    </row>
    <row r="14" spans="1:9" ht="32.25" customHeight="1" thickBot="1">
      <c r="A14" s="3"/>
      <c r="B14" s="3"/>
      <c r="C14" s="691"/>
      <c r="D14" s="33" t="e">
        <f>$B$9*D13</f>
        <v>#REF!</v>
      </c>
      <c r="E14" s="23" t="s">
        <v>31</v>
      </c>
      <c r="F14" s="25">
        <v>0.4</v>
      </c>
      <c r="G14" s="34" t="e">
        <f>D14*F14</f>
        <v>#REF!</v>
      </c>
      <c r="H14" s="5" t="s">
        <v>32</v>
      </c>
      <c r="I14" s="32" t="e">
        <f>G14+(G14*25%)</f>
        <v>#REF!</v>
      </c>
    </row>
    <row r="15" ht="62.25" customHeight="1" hidden="1">
      <c r="A15" s="1" t="s">
        <v>43</v>
      </c>
    </row>
    <row r="16" spans="1:9" ht="32.25" customHeight="1" hidden="1">
      <c r="A16" s="3"/>
      <c r="B16" s="3"/>
      <c r="C16" s="687" t="s">
        <v>29</v>
      </c>
      <c r="D16" s="11">
        <f>100%-(D18+D20+D22+D24+D26)</f>
        <v>0.57</v>
      </c>
      <c r="I16" s="2"/>
    </row>
    <row r="17" spans="1:9" ht="32.25" customHeight="1" hidden="1">
      <c r="A17" s="3"/>
      <c r="B17" s="3"/>
      <c r="C17" s="691"/>
      <c r="D17" s="12" t="e">
        <f>(B22+B23+B24)*D16</f>
        <v>#REF!</v>
      </c>
      <c r="I17" s="2"/>
    </row>
    <row r="18" spans="1:9" ht="32.25" customHeight="1" hidden="1">
      <c r="A18" s="3"/>
      <c r="B18" s="3"/>
      <c r="C18" s="687" t="s">
        <v>33</v>
      </c>
      <c r="D18" s="11">
        <v>0.2</v>
      </c>
      <c r="I18" s="2"/>
    </row>
    <row r="19" spans="1:9" ht="32.25" customHeight="1" hidden="1">
      <c r="A19" s="3"/>
      <c r="B19" s="3"/>
      <c r="C19" s="691"/>
      <c r="D19" s="12" t="e">
        <f>$B$9*D18</f>
        <v>#REF!</v>
      </c>
      <c r="I19" s="2"/>
    </row>
    <row r="20" spans="1:9" ht="32.25" customHeight="1" hidden="1">
      <c r="A20" s="13"/>
      <c r="B20" s="14"/>
      <c r="C20" s="687" t="s">
        <v>34</v>
      </c>
      <c r="D20" s="11">
        <v>0.07</v>
      </c>
      <c r="I20" s="2"/>
    </row>
    <row r="21" spans="1:9" ht="32.25" customHeight="1" hidden="1">
      <c r="A21" s="15" t="s">
        <v>7</v>
      </c>
      <c r="B21" s="16">
        <v>1</v>
      </c>
      <c r="C21" s="692"/>
      <c r="D21" s="12" t="e">
        <f>$B$9*D20</f>
        <v>#REF!</v>
      </c>
      <c r="I21" s="2"/>
    </row>
    <row r="22" spans="1:9" ht="32.25" customHeight="1" hidden="1">
      <c r="A22" s="17" t="s">
        <v>39</v>
      </c>
      <c r="B22" s="18">
        <f>'Cálculo de Honorarios'!C50</f>
        <v>0</v>
      </c>
      <c r="C22" s="687" t="s">
        <v>36</v>
      </c>
      <c r="D22" s="11">
        <v>0.05</v>
      </c>
      <c r="I22" s="2"/>
    </row>
    <row r="23" spans="1:9" ht="32.25" customHeight="1" hidden="1">
      <c r="A23" s="19" t="s">
        <v>40</v>
      </c>
      <c r="B23" s="20" t="e">
        <f>'Cálculo de Honorarios'!#REF!</f>
        <v>#REF!</v>
      </c>
      <c r="C23" s="691"/>
      <c r="D23" s="12" t="e">
        <f>$B$9*D22</f>
        <v>#REF!</v>
      </c>
      <c r="I23" s="2"/>
    </row>
    <row r="24" spans="1:9" ht="32.25" customHeight="1" hidden="1">
      <c r="A24" s="19" t="s">
        <v>41</v>
      </c>
      <c r="B24" s="20" t="e">
        <f>'Cálculo de Honorarios'!#REF!</f>
        <v>#REF!</v>
      </c>
      <c r="C24" s="687" t="s">
        <v>37</v>
      </c>
      <c r="D24" s="11">
        <v>0.08</v>
      </c>
      <c r="I24" s="2"/>
    </row>
    <row r="25" spans="1:9" ht="32.25" customHeight="1" hidden="1">
      <c r="A25" s="3"/>
      <c r="B25" s="9"/>
      <c r="C25" s="691"/>
      <c r="D25" s="12" t="e">
        <f>$B$9*D24</f>
        <v>#REF!</v>
      </c>
      <c r="I25" s="2"/>
    </row>
    <row r="26" spans="1:9" ht="32.25" customHeight="1" hidden="1">
      <c r="A26" s="3"/>
      <c r="B26" s="3"/>
      <c r="C26" s="687" t="s">
        <v>38</v>
      </c>
      <c r="D26" s="11">
        <v>0.03</v>
      </c>
      <c r="I26" s="2"/>
    </row>
    <row r="27" spans="1:9" ht="32.25" customHeight="1" hidden="1">
      <c r="A27" s="3"/>
      <c r="B27" s="3"/>
      <c r="C27" s="691"/>
      <c r="D27" s="12" t="e">
        <f>$B$9*D26</f>
        <v>#REF!</v>
      </c>
      <c r="I27" s="2"/>
    </row>
    <row r="28" ht="20.25" thickBot="1" thickTop="1"/>
    <row r="29" spans="3:9" ht="46.5" customHeight="1" thickBot="1">
      <c r="C29" s="703" t="s">
        <v>44</v>
      </c>
      <c r="D29" s="704"/>
      <c r="E29" s="705">
        <v>0</v>
      </c>
      <c r="F29" s="706"/>
      <c r="G29" s="706"/>
      <c r="H29" s="706"/>
      <c r="I29" s="707"/>
    </row>
    <row r="30" ht="19.5" thickBot="1"/>
    <row r="31" spans="5:9" ht="30.75" customHeight="1">
      <c r="E31" s="708" t="s">
        <v>46</v>
      </c>
      <c r="F31" s="709"/>
      <c r="G31" s="709"/>
      <c r="H31" s="709"/>
      <c r="I31" s="710"/>
    </row>
    <row r="32" spans="5:9" ht="38.25" customHeight="1" thickBot="1">
      <c r="E32" s="711" t="s">
        <v>45</v>
      </c>
      <c r="F32" s="712"/>
      <c r="G32" s="712"/>
      <c r="H32" s="712"/>
      <c r="I32" s="713"/>
    </row>
  </sheetData>
  <sheetProtection/>
  <mergeCells count="26">
    <mergeCell ref="F1:I1"/>
    <mergeCell ref="A2:B7"/>
    <mergeCell ref="E2:G2"/>
    <mergeCell ref="H2:I2"/>
    <mergeCell ref="C3:C4"/>
    <mergeCell ref="H3:I3"/>
    <mergeCell ref="C5:C6"/>
    <mergeCell ref="H5:I5"/>
    <mergeCell ref="C7:C8"/>
    <mergeCell ref="H7:I7"/>
    <mergeCell ref="C9:C10"/>
    <mergeCell ref="H9:I9"/>
    <mergeCell ref="C11:C12"/>
    <mergeCell ref="H11:I11"/>
    <mergeCell ref="C13:C14"/>
    <mergeCell ref="H13:I13"/>
    <mergeCell ref="C29:D29"/>
    <mergeCell ref="E29:I29"/>
    <mergeCell ref="E31:I31"/>
    <mergeCell ref="E32:I32"/>
    <mergeCell ref="C16:C17"/>
    <mergeCell ref="C18:C19"/>
    <mergeCell ref="C20:C21"/>
    <mergeCell ref="C22:C23"/>
    <mergeCell ref="C24:C25"/>
    <mergeCell ref="C26:C2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Aromí</dc:creator>
  <cp:keywords/>
  <dc:description/>
  <cp:lastModifiedBy>Gerardo Aromí</cp:lastModifiedBy>
  <cp:lastPrinted>2019-11-26T16:13:34Z</cp:lastPrinted>
  <dcterms:created xsi:type="dcterms:W3CDTF">2014-10-16T10:59:54Z</dcterms:created>
  <dcterms:modified xsi:type="dcterms:W3CDTF">2019-12-02T14:03:44Z</dcterms:modified>
  <cp:category/>
  <cp:version/>
  <cp:contentType/>
  <cp:contentStatus/>
</cp:coreProperties>
</file>