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635" activeTab="4"/>
  </bookViews>
  <sheets>
    <sheet name="Tutorial" sheetId="1" r:id="rId1"/>
    <sheet name="Cálculo del  Monto de Obra" sheetId="2" r:id="rId2"/>
    <sheet name="Cálculo de Honorarios" sheetId="3" r:id="rId3"/>
    <sheet name="Anexo resumen de Honorarios" sheetId="4" r:id="rId4"/>
    <sheet name="Anexo Desgloce" sheetId="5" r:id="rId5"/>
    <sheet name="Hoja1" sheetId="6" state="hidden" r:id="rId6"/>
  </sheets>
  <definedNames>
    <definedName name="_xlnm.Print_Area" localSheetId="4">'Anexo Desgloce'!$A$1:$K$33</definedName>
  </definedNames>
  <calcPr fullCalcOnLoad="1"/>
</workbook>
</file>

<file path=xl/sharedStrings.xml><?xml version="1.0" encoding="utf-8"?>
<sst xmlns="http://schemas.openxmlformats.org/spreadsheetml/2006/main" count="388" uniqueCount="245">
  <si>
    <t xml:space="preserve">Prefabricadas de madera u otros materiales con terminación buena   </t>
  </si>
  <si>
    <t>Galerías comerciales en un solo nivel</t>
  </si>
  <si>
    <t>Galerías comerciales en varios niveles</t>
  </si>
  <si>
    <t>CATEGORÍA DE DEPARTAMENTO CONSTRUCCIONES - INDICES INDICATIVOS</t>
  </si>
  <si>
    <t>Deposito  con cerramiento de mampostería en varias plantas</t>
  </si>
  <si>
    <t xml:space="preserve">Valor Testigo: </t>
  </si>
  <si>
    <t>Monto de Obra</t>
  </si>
  <si>
    <t>HONORARIOS</t>
  </si>
  <si>
    <t>APORTE 5 %</t>
  </si>
  <si>
    <t>HASTA</t>
  </si>
  <si>
    <t>ENTRE</t>
  </si>
  <si>
    <t>MAYOR QUE</t>
  </si>
  <si>
    <t>Aporte 5%</t>
  </si>
  <si>
    <t>Total:</t>
  </si>
  <si>
    <t>CATEGORIA DE OBRAS POR USOS</t>
  </si>
  <si>
    <t>VALOR</t>
  </si>
  <si>
    <t>M2</t>
  </si>
  <si>
    <t xml:space="preserve">            CONFECCION DE PLANO</t>
  </si>
  <si>
    <t>Art. 57 a-b</t>
  </si>
  <si>
    <t>Art. 57 a</t>
  </si>
  <si>
    <t>Ref.</t>
  </si>
  <si>
    <t>Coef.</t>
  </si>
  <si>
    <t>Hospitales - sanatorios  con internación</t>
  </si>
  <si>
    <t>Hospitales - sanatorios  con internación  (alta complejidad)</t>
  </si>
  <si>
    <t>ingresar suerficie en cuadro  celeste en las categorias que correspondan</t>
  </si>
  <si>
    <t>Hasta</t>
  </si>
  <si>
    <t>Entre</t>
  </si>
  <si>
    <t>Mayor que</t>
  </si>
  <si>
    <t>MONTO DE OBRA TOTAL</t>
  </si>
  <si>
    <t>MONTO DE LA OBRA TOTAL</t>
  </si>
  <si>
    <t>Art. 72º</t>
  </si>
  <si>
    <t>Usado para tareas de copias de planos o confección en base a un antecedente, se precisa de copia del plano visado o aprobado por municipalidad o plano registrado en el Consejo</t>
  </si>
  <si>
    <t>Usado para tareas de Relevamiento y confección de planos en construcciones que no posean antecedentes de aprobaciíon municipal  NI FUERON REGISTRADAS LAS TAREAS en el Consejo</t>
  </si>
  <si>
    <t>ARQUITECTURA</t>
  </si>
  <si>
    <t>PROYECTO</t>
  </si>
  <si>
    <t xml:space="preserve">DIRECCION </t>
  </si>
  <si>
    <t>+ 25%</t>
  </si>
  <si>
    <t>ESTRUCTURA</t>
  </si>
  <si>
    <t>INSTALACIONES ELECTRICAS</t>
  </si>
  <si>
    <t>PROYECTO Y DIRECCION</t>
  </si>
  <si>
    <t>INSTALACIONES SANITARIAS</t>
  </si>
  <si>
    <t>INSTALACIONES CLOACALES Y DESAGÜE PLUVIAL</t>
  </si>
  <si>
    <t>INSTALACION DE GAS</t>
  </si>
  <si>
    <t>REPRESENTACION TECNICA</t>
  </si>
  <si>
    <t>CONFECCION DE PLANO</t>
  </si>
  <si>
    <t>RELEVAMIENTO</t>
  </si>
  <si>
    <t>DESGLOCE DE  HONORARIOS PARA TAREA PROYECTO Y DIRECCION</t>
  </si>
  <si>
    <t>DESGLOCE DE  HONORARIOS PARA TAREA REPRESENTACION TECNICA - CONFECCION DE PLANO - RELEVAMIENTO</t>
  </si>
  <si>
    <t>SUMATORIA DE TAREAS</t>
  </si>
  <si>
    <r>
      <t xml:space="preserve">escriba = seleccione la </t>
    </r>
    <r>
      <rPr>
        <u val="single"/>
        <sz val="10"/>
        <color indexed="8"/>
        <rFont val="Calibri"/>
        <family val="2"/>
      </rPr>
      <t>casilla</t>
    </r>
    <r>
      <rPr>
        <sz val="10"/>
        <color indexed="8"/>
        <rFont val="Calibri"/>
        <family val="2"/>
      </rPr>
      <t xml:space="preserve"> del honorario según la tarea correspondiente + si hubiere mas de una tarea luego </t>
    </r>
    <r>
      <rPr>
        <b/>
        <sz val="10"/>
        <color indexed="8"/>
        <rFont val="Calibri"/>
        <family val="2"/>
      </rPr>
      <t>Enter</t>
    </r>
  </si>
  <si>
    <t xml:space="preserve">Coloque la formula de Suma para obtener el total de Honorarios según todas las tareas que realice.  </t>
  </si>
  <si>
    <t>Se toma un porcentaje de incidencia para una obra estandar Vivienda Unifamiliar. Cabe aclarar que la incidencia de los items en cada obra son particulares y deben ser determinados por cada Profesional. Por lo cual esta subdivision es meramente esquematica</t>
  </si>
  <si>
    <t xml:space="preserve">Con ADICIONAL de Direccion de Obra por interpretacion del Proyecto de otro profesional </t>
  </si>
  <si>
    <t>Cocheras con cerramientos de mampostería y techo de Hº Aº en un nivel</t>
  </si>
  <si>
    <t>Cocheras con cerramientos de mampostería y techo de Hº Aº en varios niveles</t>
  </si>
  <si>
    <r>
      <t xml:space="preserve">Usado para tareas de proyectista y Director de Obras para OBRAS NUEVAS  - tener en cuenta que el honorario obtenido  es el </t>
    </r>
    <r>
      <rPr>
        <b/>
        <sz val="11"/>
        <color indexed="8"/>
        <rFont val="Calibri"/>
        <family val="2"/>
      </rPr>
      <t>total</t>
    </r>
    <r>
      <rPr>
        <sz val="11"/>
        <color theme="1"/>
        <rFont val="Calibri"/>
        <family val="2"/>
      </rPr>
      <t xml:space="preserve"> si fuera necesario se deberá subdividir   según las diversas tareas q  correspondan a cada profesional.-</t>
    </r>
  </si>
  <si>
    <t>Art. 112º (obra pública)</t>
  </si>
  <si>
    <t>Art. 113º (obra privada)</t>
  </si>
  <si>
    <t>REPRESENTACIÓN TÉCNICA OBRA PRIVADA</t>
  </si>
  <si>
    <t>Relevamiento y Confección de planos</t>
  </si>
  <si>
    <t>Art. 57a</t>
  </si>
  <si>
    <t>Art. 112</t>
  </si>
  <si>
    <t>RESUMEN DE HONORARIOS Y APORTES</t>
  </si>
  <si>
    <t>TAREAS PROFESIONALES</t>
  </si>
  <si>
    <t>ARTICULOS / RESOLUCIONES</t>
  </si>
  <si>
    <t>APORTES</t>
  </si>
  <si>
    <r>
      <t xml:space="preserve">Para Obras de </t>
    </r>
    <r>
      <rPr>
        <b/>
        <sz val="10"/>
        <rFont val="Arial"/>
        <family val="2"/>
      </rPr>
      <t>Refacción</t>
    </r>
    <r>
      <rPr>
        <sz val="10"/>
        <rFont val="Arial"/>
        <family val="2"/>
      </rPr>
      <t xml:space="preserve"> se aplica el </t>
    </r>
    <r>
      <rPr>
        <b/>
        <sz val="10"/>
        <rFont val="Arial"/>
        <family val="2"/>
      </rPr>
      <t>Art. 76</t>
    </r>
    <r>
      <rPr>
        <sz val="10"/>
        <rFont val="Arial"/>
        <family val="2"/>
      </rPr>
      <t xml:space="preserve"> , El mismo se calcula aplicando primero el </t>
    </r>
    <r>
      <rPr>
        <b/>
        <sz val="10"/>
        <rFont val="Arial"/>
        <family val="2"/>
      </rPr>
      <t>Art 72ª</t>
    </r>
    <r>
      <rPr>
        <sz val="10"/>
        <rFont val="Arial"/>
        <family val="2"/>
      </rPr>
      <t xml:space="preserve">  y se suma un </t>
    </r>
    <r>
      <rPr>
        <b/>
        <sz val="10"/>
        <rFont val="Arial"/>
        <family val="2"/>
      </rPr>
      <t>50% más</t>
    </r>
    <r>
      <rPr>
        <sz val="10"/>
        <rFont val="Arial"/>
        <family val="2"/>
      </rPr>
      <t xml:space="preserve"> al honorario obtenido.-</t>
    </r>
  </si>
  <si>
    <t>Proyecto (60%)</t>
  </si>
  <si>
    <t>Parcial</t>
  </si>
  <si>
    <t>Confección de planos</t>
  </si>
  <si>
    <t>Art. 72</t>
  </si>
  <si>
    <t>Art. 113</t>
  </si>
  <si>
    <t>Representación Técnica "obra pública"</t>
  </si>
  <si>
    <t>Representación Técnica "obra privada"</t>
  </si>
  <si>
    <t>Total honorarios y aportes</t>
  </si>
  <si>
    <r>
      <t xml:space="preserve">Usado para tareas de REPRESENTANTE TÉCNICO solamente en el caso de obras públicas - tener en cuenta que el honorario obtenido  es el </t>
    </r>
    <r>
      <rPr>
        <b/>
        <sz val="11"/>
        <color indexed="8"/>
        <rFont val="Calibri"/>
        <family val="2"/>
      </rPr>
      <t>total</t>
    </r>
    <r>
      <rPr>
        <sz val="11"/>
        <color theme="1"/>
        <rFont val="Calibri"/>
        <family val="2"/>
      </rPr>
      <t>.</t>
    </r>
  </si>
  <si>
    <r>
      <t xml:space="preserve">Usado para tareas de REPRESENTANTE TÉCNICO solamente en el caso de obras privadas- tener en cuenta que el honorario obtenido  es el </t>
    </r>
    <r>
      <rPr>
        <b/>
        <sz val="11"/>
        <color indexed="8"/>
        <rFont val="Calibri"/>
        <family val="2"/>
      </rPr>
      <t>total</t>
    </r>
    <r>
      <rPr>
        <sz val="11"/>
        <color theme="1"/>
        <rFont val="Calibri"/>
        <family val="2"/>
      </rPr>
      <t>.</t>
    </r>
  </si>
  <si>
    <t>Proyecto(60%)</t>
  </si>
  <si>
    <t>Dirección de Obras (40%)</t>
  </si>
  <si>
    <t>Proyecto de Obras nuevas y/o ampliación</t>
  </si>
  <si>
    <t>Proyecto de Obras de "refacción"</t>
  </si>
  <si>
    <t>Art. 76</t>
  </si>
  <si>
    <t>Art. 76º</t>
  </si>
  <si>
    <t xml:space="preserve">   PROYECTO y DIRECCION "obras de refacción"</t>
  </si>
  <si>
    <t xml:space="preserve">RELEVAMIENTO y CONFECCIÓN DE PLANO </t>
  </si>
  <si>
    <t>MEDICIÓN DE OBRA NUEVA</t>
  </si>
  <si>
    <t xml:space="preserve">   PROYECTO y DIRECCIÓN</t>
  </si>
  <si>
    <t>RESOLUCIÓN 07/07</t>
  </si>
  <si>
    <t>Res. 07/07</t>
  </si>
  <si>
    <t>Medición de Obra nueva</t>
  </si>
  <si>
    <t>Art.57 a-b</t>
  </si>
  <si>
    <t>REPRESENTACIÓN TÉCNICA OBRA PÚBLICA</t>
  </si>
  <si>
    <t>Cuadro (b) Resolución Nº:1/16 Industrias; 13/16 CPIAyA</t>
  </si>
  <si>
    <r>
      <t xml:space="preserve">Usado para tareas de Especialistas en Higiene y Seguridad en </t>
    </r>
    <r>
      <rPr>
        <u val="single"/>
        <sz val="11"/>
        <color indexed="8"/>
        <rFont val="Calibri"/>
        <family val="2"/>
      </rPr>
      <t xml:space="preserve">dentro de la Industria de la Construcción  </t>
    </r>
  </si>
  <si>
    <r>
      <rPr>
        <b/>
        <sz val="10.5"/>
        <color indexed="8"/>
        <rFont val="Calibri"/>
        <family val="2"/>
      </rPr>
      <t>Modo de uso</t>
    </r>
    <r>
      <rPr>
        <sz val="10.5"/>
        <color indexed="8"/>
        <rFont val="Calibri"/>
        <family val="2"/>
      </rPr>
      <t xml:space="preserve">: Cargar el monto de obra total en el casillero celeste en la fila que corresponda (por ejemplo si el monto fuera </t>
    </r>
    <r>
      <rPr>
        <b/>
        <sz val="10.5"/>
        <color indexed="8"/>
        <rFont val="Calibri"/>
        <family val="2"/>
      </rPr>
      <t xml:space="preserve">$ 4.500.000 </t>
    </r>
    <r>
      <rPr>
        <sz val="10.5"/>
        <color indexed="8"/>
        <rFont val="Calibri"/>
        <family val="2"/>
      </rPr>
      <t xml:space="preserve">estará entre $ 3.500.001 y $ 7.392.000). Darle ENTER, y </t>
    </r>
    <r>
      <rPr>
        <b/>
        <sz val="10.5"/>
        <color indexed="8"/>
        <rFont val="Calibri"/>
        <family val="2"/>
      </rPr>
      <t>en la misma fila aparecerá el importe del "Honorario y su correspondiente Aporte"</t>
    </r>
    <r>
      <rPr>
        <sz val="10.5"/>
        <color indexed="8"/>
        <rFont val="Calibri"/>
        <family val="2"/>
      </rPr>
      <t xml:space="preserve"> </t>
    </r>
  </si>
  <si>
    <t>PROG. Y SEGUIMIENTO DE H. Y SEGURIDAD (IND. de la CONSTRUCCIÓN)</t>
  </si>
  <si>
    <t xml:space="preserve">Higiene y Seguridad </t>
  </si>
  <si>
    <t>Res. 01/16</t>
  </si>
  <si>
    <t>%</t>
  </si>
  <si>
    <t>Geriatricos - Hogares de ancianos o similares</t>
  </si>
  <si>
    <t>Oficinas y/o comercios  hasta  50m2</t>
  </si>
  <si>
    <t>Oficinas y/o comercios  hasta  150m2</t>
  </si>
  <si>
    <t>Oficinas y/o comercios en varias plantas sin escalera mecánica o ascensor</t>
  </si>
  <si>
    <t>Oficinas y/o comercios en varias plantas con escalera mecánica o ascensor</t>
  </si>
  <si>
    <t>Oficinas y/o comercios  más de  150m2</t>
  </si>
  <si>
    <t>Galpones Depósito con cerramiento de chapa</t>
  </si>
  <si>
    <t>Galpones Depósito con cerramiento de mamposteria</t>
  </si>
  <si>
    <t>Viviendas  de mampostería  o similar hasta 60m2 cubiertos</t>
  </si>
  <si>
    <t>Viviendas de mampostería  o similar hasta 150m2 cubiertos</t>
  </si>
  <si>
    <t>Viviendas de mampostería  o similar hasta 250m2 cubiertos</t>
  </si>
  <si>
    <t>Viviendas de mampostería  o similar mayor de 250 m 2 cubiertos</t>
  </si>
  <si>
    <t>Prefabricadas de madera u otros materiales con terminación económica</t>
  </si>
  <si>
    <t xml:space="preserve">PB + 1 piso </t>
  </si>
  <si>
    <t xml:space="preserve">PB + 3 PISOS  -Sin ascensor - </t>
  </si>
  <si>
    <t xml:space="preserve">PB y más de tres pisos - con  ascensor  - </t>
  </si>
  <si>
    <t xml:space="preserve">                                                                                                                                                                                                                                                                                                                                                                                            </t>
  </si>
  <si>
    <t xml:space="preserve">Shopping </t>
  </si>
  <si>
    <t>Tinglados y cobertizos sin cerramientos</t>
  </si>
  <si>
    <t>Talleres industriales  con pequeñas maquinarias o de baja complejidad - carpinterias pequeños aserraderos etc</t>
  </si>
  <si>
    <t xml:space="preserve">talleres mecánicos,  de chapa y pintura o similares </t>
  </si>
  <si>
    <t xml:space="preserve">Invernaderos para cria de animales </t>
  </si>
  <si>
    <t>Cubles Sociales</t>
  </si>
  <si>
    <t>Cines - teatros</t>
  </si>
  <si>
    <t xml:space="preserve">Anfiteatros </t>
  </si>
  <si>
    <t>Cafes concert - Pub - Pequeños auditorios</t>
  </si>
  <si>
    <t xml:space="preserve">Escuelas - Colegios - Jardines de infantes   hasta 200 m2 </t>
  </si>
  <si>
    <t xml:space="preserve">Escuelas - Colegios - Jardines de infantes más de 200 m2 </t>
  </si>
  <si>
    <t>Colegios Privados</t>
  </si>
  <si>
    <t xml:space="preserve">Imstitutos de enseñanza </t>
  </si>
  <si>
    <t>Universidades - Facultades</t>
  </si>
  <si>
    <t>consultorios más de 50 m2 sin internación</t>
  </si>
  <si>
    <t>consultorios -hasta 50 m2 sin internación</t>
  </si>
  <si>
    <t>Laboratorios de  análisis clínicos</t>
  </si>
  <si>
    <t>Drogerias</t>
  </si>
  <si>
    <t>Farmacias - Ortopedias y/o Insumos hospitalarios</t>
  </si>
  <si>
    <t>Dispensarios -C.A.B- -Salas de primeros auxilios</t>
  </si>
  <si>
    <t xml:space="preserve">Financieras - creditos - Seguros - casas de cambio </t>
  </si>
  <si>
    <t xml:space="preserve">Bancos </t>
  </si>
  <si>
    <t xml:space="preserve">Edificios de Administración Privada </t>
  </si>
  <si>
    <t>Complejos penitenciarios</t>
  </si>
  <si>
    <t xml:space="preserve">Pensionado </t>
  </si>
  <si>
    <t>Hospedajes - Hosterias -moteles</t>
  </si>
  <si>
    <t>Hoteles de otras categorias - pequeños spa</t>
  </si>
  <si>
    <t>Hoteles de primera categoría ( 5 estrellas ) - Resort Hotel  -Hoteles Boutique</t>
  </si>
  <si>
    <t>Iglesias - Templos - Capillas muy  buenas terminaciones y calidad de materiales</t>
  </si>
  <si>
    <t>Nichos (por unidad)</t>
  </si>
  <si>
    <t>Panteones o Bovedas</t>
  </si>
  <si>
    <t xml:space="preserve">Iglesias - Templos - Capillas   terminaciones y calidad de materiales estandar </t>
  </si>
  <si>
    <t>Parquización de espacios exteriores</t>
  </si>
  <si>
    <t>Natatorios cubiertos  (las piletas de natación se computan por separado)</t>
  </si>
  <si>
    <t>Canchas descubiertas sobre cesped o similar</t>
  </si>
  <si>
    <t>Canchas descubiertas con tratamiento de pisos</t>
  </si>
  <si>
    <t>Tribunas de Hº A  o estructuras especiales</t>
  </si>
  <si>
    <t xml:space="preserve">Tribunas  - escenarios - torres de sonido etc  con estructuras metálicas desmontables </t>
  </si>
  <si>
    <t>2. VIVIENDAS MULTIFAMILIARES</t>
  </si>
  <si>
    <t>1. VIVIENDAS UNIFAMILIARES</t>
  </si>
  <si>
    <t>3. COMERCIO</t>
  </si>
  <si>
    <t xml:space="preserve">Estaciones de Omnibus o ferroviarias </t>
  </si>
  <si>
    <t>Estaciones  de servicio sector playa de expendio cubiertas o semicubiertas</t>
  </si>
  <si>
    <t>Superficie libre tratada para diseño urbano descubierto</t>
  </si>
  <si>
    <t xml:space="preserve">Superficie libre tratada para paisajismo </t>
  </si>
  <si>
    <t>Pavimentos  o  solados en playas de estacionamiento - playas de maniobras etc</t>
  </si>
  <si>
    <t xml:space="preserve">Superficie libre tratada para Piscinas o espejos  de agua </t>
  </si>
  <si>
    <t>Cambios de fachadas - Refacciones pequeñas</t>
  </si>
  <si>
    <t xml:space="preserve"> Refacciones más complejas </t>
  </si>
  <si>
    <t>Demoliciones simples de mamposterias y cubiertas metálicas</t>
  </si>
  <si>
    <t>Demoliciones de estructuras de Hº Aº o de estructuras metálicas</t>
  </si>
  <si>
    <t>Casinos</t>
  </si>
  <si>
    <t>5. CULTURA- ESPECTACULO -ESPARCIMIENTO</t>
  </si>
  <si>
    <t>6. EDUCACIÓN</t>
  </si>
  <si>
    <t>7. SALUD</t>
  </si>
  <si>
    <t xml:space="preserve"> 8. ENTIDADES -BANCOS -ADMINISTRACIÓN</t>
  </si>
  <si>
    <t>9. HOTELERIA</t>
  </si>
  <si>
    <t>10. GASTRONOMÍA</t>
  </si>
  <si>
    <t xml:space="preserve">EDIFICIO CON SERVICIOS COMPLEMENTARIOS  </t>
  </si>
  <si>
    <t>11. CULTO - ARQUITECTURA  FUNERARIA</t>
  </si>
  <si>
    <t>12. DEPORTE Y RECREACIÓN</t>
  </si>
  <si>
    <t>13. TRANSPORTE -ESTACIONES DE SERVICIO</t>
  </si>
  <si>
    <t>14. SUPERFICIES DESCUBIERTAS TRATADAS -PISCINAS</t>
  </si>
  <si>
    <t>15. REFACCIONES Y DEMOLICIONES</t>
  </si>
  <si>
    <t xml:space="preserve">Cocheras descubiertas  o con estructuras de techos  livianas </t>
  </si>
  <si>
    <t>2. VIVIENDAS MULTIIFAMILIARES</t>
  </si>
  <si>
    <t>Cualquiera de los items anteriores se incrementa  un 0,05  por cada servicio complementario (*)</t>
  </si>
  <si>
    <t>4. INDUSTRIALES -GALPONES -DEPOSITOS -COCHERAS</t>
  </si>
  <si>
    <t xml:space="preserve">Salones de Fiestas- Locales bailables con instalaciones fijas </t>
  </si>
  <si>
    <t xml:space="preserve">Talleres industriales de alta complejidad o  c/ instalaciones especiales (**) </t>
  </si>
  <si>
    <t xml:space="preserve"> 9. HOTELERIA</t>
  </si>
  <si>
    <t>TUTORIAL</t>
  </si>
  <si>
    <t xml:space="preserve"> 10. GASTRONOMÍA</t>
  </si>
  <si>
    <t xml:space="preserve"> 11. CULTO - ARQUITECTURA FUNERARIA</t>
  </si>
  <si>
    <t>Gimnasio cubierto (playones deportivos, canchas, etc)   con cubierta matálica - luces de hasta 15 mts</t>
  </si>
  <si>
    <t>Gimnasio cubierto (playones  deportivos,  canchas, etc)   con cubierta matálica - luces mayores de 15 mts</t>
  </si>
  <si>
    <t>Baños y vestuarios</t>
  </si>
  <si>
    <r>
      <t xml:space="preserve">       Usar esta categoría para calcular  el monto de obra de </t>
    </r>
    <r>
      <rPr>
        <b/>
        <sz val="11"/>
        <color indexed="8"/>
        <rFont val="Calibri"/>
        <family val="2"/>
      </rPr>
      <t>COMERCIOS</t>
    </r>
    <r>
      <rPr>
        <sz val="11"/>
        <color theme="1"/>
        <rFont val="Calibri"/>
        <family val="2"/>
      </rPr>
      <t xml:space="preserve"> , Locales comerciales, Oficinas, supermercados, galerías comerciales etc.Cuando los galpones o depositos etc  cuenten cos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</si>
  <si>
    <r>
      <t xml:space="preserve">                                       Para calcular el monto de obra de </t>
    </r>
    <r>
      <rPr>
        <b/>
        <sz val="11"/>
        <color indexed="8"/>
        <rFont val="Calibri"/>
        <family val="2"/>
      </rPr>
      <t>EDIFICIOS INDUSTRIALES -GALPONES -DEPOSITOS -COCHERAS</t>
    </r>
    <r>
      <rPr>
        <sz val="11"/>
        <color theme="1"/>
        <rFont val="Calibri"/>
        <family val="2"/>
      </rPr>
      <t xml:space="preserve">  deberá categorizar la misma según la tipologia. Si el galpón tiene  destino comercial el mismo se deberá categorizar en el rubro</t>
    </r>
    <r>
      <rPr>
        <b/>
        <i/>
        <sz val="11"/>
        <color indexed="8"/>
        <rFont val="Calibri"/>
        <family val="2"/>
      </rPr>
      <t xml:space="preserve"> COMERCIO</t>
    </r>
    <r>
      <rPr>
        <sz val="11"/>
        <color theme="1"/>
        <rFont val="Calibri"/>
        <family val="2"/>
      </rPr>
      <t xml:space="preserve"> SI TIENE UNA PARTE COMERCIAL Y OTRA DESTINADA A DEPOSITO SEPARAR AMBAS SUPERFICIES Y CALCULARLAS POR SEPARADO. El monto  total de la obra será la sumatoria de TODO. (**)Para la categoria </t>
    </r>
    <r>
      <rPr>
        <i/>
        <sz val="11"/>
        <color indexed="8"/>
        <rFont val="Calibri"/>
        <family val="2"/>
      </rPr>
      <t xml:space="preserve">Talleres industriales de alta complejidad o  c/ instalaciones especiales, se consideran instalaciones especiales a </t>
    </r>
    <r>
      <rPr>
        <sz val="11"/>
        <color theme="1"/>
        <rFont val="Calibri"/>
        <family val="2"/>
      </rPr>
      <t xml:space="preserve"> ( Instalación para maquinas industriales - Cintas transportadoras  - desagues para residuos sólidos industriales (RSI)- Cámaras de frío - calderas etc. Cuando los galpones o depositos etc  cuenten cos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</si>
  <si>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CULTURA- ESPECTACULO -ESPARCIMIENTO</t>
    </r>
    <r>
      <rPr>
        <sz val="11"/>
        <color theme="1"/>
        <rFont val="Calibri"/>
        <family val="2"/>
      </rPr>
      <t xml:space="preserve"> (***) en el caso de salones se consideran instalaciones fijas a lo siguiente: (sector de servicio para eventos, ya sean cocina,  depositos etc, instalaciones preparadas para sonido, iluminación, escenarios  etc, sean estos desmontables o no ) Cuando los locales cuenten cos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</si>
  <si>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EDUCACIÓN</t>
    </r>
    <r>
      <rPr>
        <sz val="11"/>
        <color theme="1"/>
        <rFont val="Calibri"/>
        <family val="2"/>
      </rPr>
      <t xml:space="preserve"> , escuelas, colegios, Jardines Univerdsidades, Institutos  etc. Si los mismos tienen instalaciones deportivas playones canchas etc, calcular esos sectores con la categoria correspoondiente a la categorìa </t>
    </r>
    <r>
      <rPr>
        <sz val="11"/>
        <color indexed="8"/>
        <rFont val="Calibri"/>
        <family val="2"/>
      </rPr>
      <t>DEPORTE Y RECREACIÓN.</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</si>
  <si>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SALUD</t>
    </r>
    <r>
      <rPr>
        <sz val="11"/>
        <color theme="1"/>
        <rFont val="Calibri"/>
        <family val="2"/>
      </rPr>
      <t xml:space="preserve"> , salas, consultorios, laboratorios, farmacias, clínicas, hospitales etc. Cuando los locales o edificios  cuenten cos sectores de estacionamiento o playas de maniobras, estos se deberan calcular con la categoria correspondiente a SUPERFICIES DESCUBIERTAS TRATADAS.</t>
    </r>
    <r>
      <rPr>
        <b/>
        <i/>
        <sz val="11"/>
        <color indexed="62"/>
        <rFont val="Calibri"/>
        <family val="2"/>
      </rPr>
      <t>El monto  total de la obra para el cálculo de honorarios será la sumatoria de TODO</t>
    </r>
  </si>
  <si>
    <r>
      <t xml:space="preserve">       Para calcular el monto de obra de </t>
    </r>
    <r>
      <rPr>
        <b/>
        <sz val="11"/>
        <color indexed="8"/>
        <rFont val="Calibri"/>
        <family val="2"/>
      </rPr>
      <t>VIVIENDAS MULTIFAMILIARES</t>
    </r>
    <r>
      <rPr>
        <sz val="11"/>
        <color theme="1"/>
        <rFont val="Calibri"/>
        <family val="2"/>
      </rPr>
      <t xml:space="preserve">  deberá categorizar la misma según la tipologia. (*) Si el edificio cuenta con servicios complementarios ( S.U.M -  Sectores de parrillas  - piletas de uso común - Gimnasio - Spa  - cancha deportivas - sala de juegos comunes - parques - etc)  Sumarle al items que corresponde  un 0,05  por CADA SERVICIO COMPLEMENTARIO, por ejemplo un edificio P.B y más de tres pisos  (coef 1,15)  y  que cuenta con pileta  y spa  tendra un coeficiente final para el calculo de 1,25. Si el edificio además cuenta con oficinas o locales comerciales estos se calculan por separado  con la típologia correspondiente a </t>
    </r>
    <r>
      <rPr>
        <sz val="11"/>
        <color indexed="8"/>
        <rFont val="Calibri"/>
        <family val="2"/>
      </rPr>
      <t>COMERCIO</t>
    </r>
    <r>
      <rPr>
        <sz val="11"/>
        <color theme="1"/>
        <rFont val="Calibri"/>
        <family val="2"/>
      </rPr>
      <t xml:space="preserve">. Del mismo modo debe discriminar las cocheras con la típologia </t>
    </r>
    <r>
      <rPr>
        <sz val="11"/>
        <color indexed="8"/>
        <rFont val="Calibri"/>
        <family val="2"/>
      </rPr>
      <t>COCHERAS</t>
    </r>
    <r>
      <rPr>
        <sz val="11"/>
        <color theme="1"/>
        <rFont val="Calibri"/>
        <family val="2"/>
      </rPr>
      <t xml:space="preserve">.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</si>
  <si>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ENTIDADES -BANCOS -ADMINISTRACIÓN</t>
    </r>
    <r>
      <rPr>
        <sz val="11"/>
        <color theme="1"/>
        <rFont val="Calibri"/>
        <family val="2"/>
      </rPr>
      <t xml:space="preserve"> , entidades crediticias, bancos edificios administrativos etc. Cuando los locales o edificios cuenten con sectores de estacionamiento o playas de maniobras, estos se deberan calcular con la categoria correspondiente a SUPERFICIES DESCUBIERTAS TRATADAS. </t>
    </r>
    <r>
      <rPr>
        <b/>
        <i/>
        <sz val="11"/>
        <color indexed="62"/>
        <rFont val="Calibri"/>
        <family val="2"/>
      </rPr>
      <t xml:space="preserve">El monto  total de la obra para el cálculo de honorarios será la sumatoria de TODO    </t>
    </r>
  </si>
  <si>
    <r>
      <t xml:space="preserve">                            Usar esta categoría para calcular  el monto de obra de locales destinados a</t>
    </r>
    <r>
      <rPr>
        <b/>
        <sz val="11"/>
        <color indexed="8"/>
        <rFont val="Calibri"/>
        <family val="2"/>
      </rPr>
      <t xml:space="preserve"> HOTELERIA</t>
    </r>
    <r>
      <rPr>
        <sz val="11"/>
        <color theme="1"/>
        <rFont val="Calibri"/>
        <family val="2"/>
      </rPr>
      <t xml:space="preserve"> , hosterias, hospedajes, hoteles etc. Cuando los locales o edificios cuenten con sectores de estacionamiento o playas de maniobras, piletas o espejos de agua,  estos se deberan calcular con la categoria correspondiente a SUPERFICIES DESCUBIERTAS TRATADAS. </t>
    </r>
    <r>
      <rPr>
        <b/>
        <i/>
        <sz val="11"/>
        <color indexed="62"/>
        <rFont val="Calibri"/>
        <family val="2"/>
      </rPr>
      <t xml:space="preserve">El monto  total de la obra para el cálculo de honorarios será la sumatoria de TODO     </t>
    </r>
  </si>
  <si>
    <r>
      <t xml:space="preserve">                            Usar esta categoría para calcular  el monto de obra de locales destinados a</t>
    </r>
    <r>
      <rPr>
        <b/>
        <sz val="11"/>
        <color indexed="8"/>
        <rFont val="Calibri"/>
        <family val="2"/>
      </rPr>
      <t xml:space="preserve"> GASTRONOMÍA</t>
    </r>
    <r>
      <rPr>
        <sz val="11"/>
        <color theme="1"/>
        <rFont val="Calibri"/>
        <family val="2"/>
      </rPr>
      <t xml:space="preserve"> , parrillas, restaurantes, confiterias etc. Cuando los locales o edificios cuenten con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r>
      <rPr>
        <sz val="11"/>
        <color theme="1"/>
        <rFont val="Calibri"/>
        <family val="2"/>
      </rPr>
      <t xml:space="preserve">     </t>
    </r>
  </si>
  <si>
    <r>
      <t xml:space="preserve">                            Usar esta categoría para calcular  el monto de obra de locales destinados a</t>
    </r>
    <r>
      <rPr>
        <b/>
        <sz val="11"/>
        <color indexed="8"/>
        <rFont val="Calibri"/>
        <family val="2"/>
      </rPr>
      <t xml:space="preserve">  CULTO - ARQUITECTURA  FUNERARIA</t>
    </r>
    <r>
      <rPr>
        <sz val="11"/>
        <color theme="1"/>
        <rFont val="Calibri"/>
        <family val="2"/>
      </rPr>
      <t xml:space="preserve"> , Iglesias,templos, capillas ,panteones o cementerios. Solo para los casos de cementerios parquizados tipo parques privados  se utilizará el coeficiente 0,025  para los sectores intervenidos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</si>
  <si>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DEPORTE Y RECREACIÓN</t>
    </r>
    <r>
      <rPr>
        <sz val="11"/>
        <color theme="1"/>
        <rFont val="Calibri"/>
        <family val="2"/>
      </rPr>
      <t xml:space="preserve"> , gimnasios, playones deportivos, canchas etc. los locales auxiliares o anexos como oficinas sectores administrativos  etc,  se calcularán por separado según correspondan. Los sectores de baños a vestuarios se computan por separado. Cuando cuenten con sectores de estacionamiento o playas de maniobras, estos se deberan calcular con la categoria correspondiente a SUPERFICIES DESCUBIERTAS TRATADAS.</t>
    </r>
    <r>
      <rPr>
        <b/>
        <i/>
        <sz val="11"/>
        <color indexed="62"/>
        <rFont val="Calibri"/>
        <family val="2"/>
      </rPr>
      <t>El monto  total de la obra para el cálculo de honorarios será la sumatoria de TODO</t>
    </r>
    <r>
      <rPr>
        <sz val="11"/>
        <color theme="1"/>
        <rFont val="Calibri"/>
        <family val="2"/>
      </rPr>
      <t xml:space="preserve">     </t>
    </r>
  </si>
  <si>
    <r>
      <t xml:space="preserve">                            Usar esta categoría para calcular  el monto de obra de locales destinados a </t>
    </r>
    <r>
      <rPr>
        <b/>
        <sz val="11"/>
        <color indexed="8"/>
        <rFont val="Calibri"/>
        <family val="2"/>
      </rPr>
      <t>TRANSPORTE -ESTACIONES DE SERVICIO</t>
    </r>
    <r>
      <rPr>
        <sz val="11"/>
        <color theme="1"/>
        <rFont val="Calibri"/>
        <family val="2"/>
      </rPr>
      <t xml:space="preserve"> , estaciones  de servicio o terminales. los locales auxiliares o anexos como oficinas sectores administrativos local comercial etc,  se calcularán por separado según correspondan. Los sectores de baños  se computan por separado. Cuando cuenten con sectores de estacionamiento o playas de maniobras, estos se deberan calcular con la categoria correspondiente a SUPERFICIES DESCUBIERTAS TRATADAS.</t>
    </r>
    <r>
      <rPr>
        <b/>
        <i/>
        <sz val="11"/>
        <color indexed="62"/>
        <rFont val="Calibri"/>
        <family val="2"/>
      </rPr>
      <t xml:space="preserve">El monto  total de la obra para el cálculo de honorarios será la sumatoria de TODO   </t>
    </r>
    <r>
      <rPr>
        <sz val="11"/>
        <color theme="1"/>
        <rFont val="Calibri"/>
        <family val="2"/>
      </rPr>
      <t xml:space="preserve"> </t>
    </r>
  </si>
  <si>
    <t xml:space="preserve">                            Usar esta categoría para calcular  el monto de obra de  SUPERFICIES DESCUBIERTAS TRATADAS - PISCINAS,  que pueden ser ANEXOS O NO a las Típologias anteriores.-</t>
  </si>
  <si>
    <r>
      <t xml:space="preserve">                            Usar esta categoría para calcular  el monto de obra de</t>
    </r>
    <r>
      <rPr>
        <b/>
        <sz val="11"/>
        <color indexed="8"/>
        <rFont val="Calibri"/>
        <family val="2"/>
      </rPr>
      <t xml:space="preserve"> REFACCIONES Y DEMOLICIONES</t>
    </r>
    <r>
      <rPr>
        <sz val="11"/>
        <color theme="1"/>
        <rFont val="Calibri"/>
        <family val="2"/>
      </rPr>
      <t>, una vez calculao el monto de obra deberá calcular los Honorarios tanto para las refacciones utilizndo el Art 7, como para las demoliciones utilizando el del Art 72 solo Direccion de Obra.</t>
    </r>
  </si>
  <si>
    <t>Salones de Usos Multiples  (S.U.M) sin instalaciones fijas  (***)</t>
  </si>
  <si>
    <t xml:space="preserve">Restaurantes </t>
  </si>
  <si>
    <t xml:space="preserve">Casas de comida </t>
  </si>
  <si>
    <t xml:space="preserve"> Parrillas, bares, confiterias , pizzerias etc</t>
  </si>
  <si>
    <t>Superficies semicubiertas (se computan por separado y al 50%  )</t>
  </si>
  <si>
    <r>
      <t xml:space="preserve">                           Para calcular el monto de  obra de una </t>
    </r>
    <r>
      <rPr>
        <b/>
        <sz val="11"/>
        <color indexed="8"/>
        <rFont val="Calibri"/>
        <family val="2"/>
      </rPr>
      <t xml:space="preserve">VIVIENDA UNIFAMILIAR  </t>
    </r>
    <r>
      <rPr>
        <sz val="11"/>
        <color theme="1"/>
        <rFont val="Calibri"/>
        <family val="2"/>
      </rPr>
      <t>deberá categorizar la misma según las superficie cubierta de la vivienda, calculando por separado superficies cubiertas y  semicubiertas. Las superficies semicubiertas se computan al 50%.</t>
    </r>
    <r>
      <rPr>
        <b/>
        <i/>
        <sz val="11"/>
        <color indexed="62"/>
        <rFont val="Calibri"/>
        <family val="2"/>
      </rPr>
      <t>El monto  total de la obra para el cálculo de honorarios será la sumatoria de TODO</t>
    </r>
  </si>
  <si>
    <t xml:space="preserve">PROYECTO Y DIRECCIÓN </t>
  </si>
  <si>
    <t xml:space="preserve">RELEVAMIENTO Y CONFECCIÓN DE PLANOS </t>
  </si>
  <si>
    <t xml:space="preserve">CONFECCIÓN DE PLANOS </t>
  </si>
  <si>
    <t xml:space="preserve">PROYECTO Y DIRECCIÓN "OBRAS DE REFACCIÓN" </t>
  </si>
  <si>
    <t xml:space="preserve">PROGRAMA Y SEGUIMIENTO H y S </t>
  </si>
  <si>
    <t>REPRESENTACIÓN TÉCNICA OBRA  PÚBLICA</t>
  </si>
  <si>
    <t>REPRESENTACIÓN TÉCNICA OBRA  PRIVADA</t>
  </si>
  <si>
    <t>DESGLOCE DE  HONORARIOS SOLO PARA TAREA  DE PROYECTO Y DIRECCIÓN</t>
  </si>
  <si>
    <t>TOTAL</t>
  </si>
  <si>
    <t>AQUÍ USTED PODRA REALIZAR UN RESUMEN DE LOS HONORARIOS Y SUS APORTES.-</t>
  </si>
  <si>
    <t>INSTALACIONES ESPECIALES U OTRAS</t>
  </si>
  <si>
    <t>Cargar Honorario de Proyecto y Dirección manualmente</t>
  </si>
  <si>
    <t>PROYECTO Y DIRECCION. COLOCAR LA INCIDENCIA QUE CORRESPONDA A SU OBRA</t>
  </si>
  <si>
    <t xml:space="preserve">COLOCAR EN LOS CASILLEROS CELESTES LOS HONORARIOS DE CADA TAREA REALIZADA. AL  FINAL DE LA HOJA TENDRA UN RESUMEN </t>
  </si>
  <si>
    <t>En este EJEMPLO Se toma un porcentaje de incidencia para una obra estandar . Cabe aclarar que la incidencia de los items en cada obra son PARTICULARES y deben ser determinados por cada Profesional. Por lo cual esta subdivision es meramente esquemática!!! USTED PODRÁ CARGAR LAS INCIDENCIAS QUE CORRESPONDA A SU OBRA EN PARTICULAR</t>
  </si>
  <si>
    <t xml:space="preserve">DIRECCIÓN </t>
  </si>
  <si>
    <t xml:space="preserve">Si la dirrección de obra la realiza un profesional distinto al proyectista debera adicionar  un 25 % a la  Direccion de Obra por interpretacion del Proyecto de otro profesional </t>
  </si>
  <si>
    <r>
      <t xml:space="preserve">                                                                                                                                                                                                                                             </t>
    </r>
    <r>
      <rPr>
        <i/>
        <sz val="12"/>
        <color indexed="8"/>
        <rFont val="Calibri"/>
        <family val="2"/>
      </rPr>
      <t>Recuerde que antes de calcular los Honorarios para cualquier tarea profesional usted deberá previamente CALCULAR EL MONTO DE OBRA, para esto trenda 15 rubros distintos donde podrá encontrar la tipología de obra (con sus coeficientes correspondientes) que corresponda al trabajo que le encomendaron, una misma obra podrá tener más de una tipología por lo que tendrá que ir discriminado la misma para que de ese modo el</t>
    </r>
    <r>
      <rPr>
        <b/>
        <sz val="12"/>
        <color indexed="8"/>
        <rFont val="Calibri"/>
        <family val="2"/>
      </rPr>
      <t xml:space="preserve"> monto de Obra</t>
    </r>
    <r>
      <rPr>
        <i/>
        <sz val="12"/>
        <color indexed="8"/>
        <rFont val="Calibri"/>
        <family val="2"/>
      </rPr>
      <t xml:space="preserve"> sea el que corresponda a su caso. Debajo estan detallados los 15 RUBROS con algunos tutoriales.En la siguiente hoja de acalculo usted podrá calcular EL MONTO DE SU OBRA DE MANERA AUTOMÁTICA .                                                                                                                                                                                                                                                                       </t>
    </r>
  </si>
  <si>
    <t xml:space="preserve">         IMPORTANTE: En todos los casos usted deberá CARGAR DATOS SOLO EN LOS CASILLEROS CELESTES</t>
  </si>
  <si>
    <t>Paso 1: Cálculo del monto de Obra.-</t>
  </si>
  <si>
    <t>Paso 2: Cálculo de HONORARIOS</t>
  </si>
  <si>
    <t xml:space="preserve">Anexo: Resumen de Honorarios </t>
  </si>
  <si>
    <t>Anexo: Desglose de Honorarios</t>
  </si>
  <si>
    <r>
      <rPr>
        <b/>
        <i/>
        <sz val="11"/>
        <color indexed="8"/>
        <rFont val="Calibri"/>
        <family val="2"/>
      </rPr>
      <t>Modo de uso:</t>
    </r>
    <r>
      <rPr>
        <sz val="11"/>
        <color theme="1"/>
        <rFont val="Calibri"/>
        <family val="2"/>
      </rPr>
      <t xml:space="preserve"> Cargar el monto de obra total en el casillero </t>
    </r>
    <r>
      <rPr>
        <b/>
        <sz val="11"/>
        <color indexed="40"/>
        <rFont val="Calibri"/>
        <family val="2"/>
      </rPr>
      <t>celeste</t>
    </r>
    <r>
      <rPr>
        <sz val="11"/>
        <color indexed="40"/>
        <rFont val="Calibri"/>
        <family val="2"/>
      </rPr>
      <t xml:space="preserve"> </t>
    </r>
    <r>
      <rPr>
        <sz val="11"/>
        <color theme="1"/>
        <rFont val="Calibri"/>
        <family val="2"/>
      </rPr>
      <t>en la fila que corresponda (</t>
    </r>
    <r>
      <rPr>
        <i/>
        <sz val="11"/>
        <color indexed="8"/>
        <rFont val="Calibri"/>
        <family val="2"/>
      </rPr>
      <t xml:space="preserve">por ejemplo si el monto fuera </t>
    </r>
    <r>
      <rPr>
        <b/>
        <i/>
        <sz val="11"/>
        <color indexed="8"/>
        <rFont val="Calibri"/>
        <family val="2"/>
      </rPr>
      <t xml:space="preserve">$2.500.000 </t>
    </r>
    <r>
      <rPr>
        <i/>
        <sz val="11"/>
        <color indexed="8"/>
        <rFont val="Calibri"/>
        <family val="2"/>
      </rPr>
      <t>estará entre $ 1.545,601 y $ 4.830.000</t>
    </r>
    <r>
      <rPr>
        <sz val="11"/>
        <color theme="1"/>
        <rFont val="Calibri"/>
        <family val="2"/>
      </rPr>
      <t xml:space="preserve">). Darle ENTER, y en la misma fila aparecera el  </t>
    </r>
    <r>
      <rPr>
        <b/>
        <sz val="11"/>
        <color indexed="8"/>
        <rFont val="Calibri"/>
        <family val="2"/>
      </rPr>
      <t>Honorario</t>
    </r>
    <r>
      <rPr>
        <sz val="11"/>
        <color theme="1"/>
        <rFont val="Calibri"/>
        <family val="2"/>
      </rPr>
      <t xml:space="preserve"> y su correspondiente </t>
    </r>
    <r>
      <rPr>
        <b/>
        <sz val="11"/>
        <color indexed="8"/>
        <rFont val="Calibri"/>
        <family val="2"/>
      </rPr>
      <t>aporte.-</t>
    </r>
  </si>
  <si>
    <r>
      <rPr>
        <b/>
        <i/>
        <sz val="11"/>
        <color indexed="8"/>
        <rFont val="Calibri"/>
        <family val="2"/>
      </rPr>
      <t>Modo de uso:</t>
    </r>
    <r>
      <rPr>
        <sz val="11"/>
        <color theme="1"/>
        <rFont val="Calibri"/>
        <family val="2"/>
      </rPr>
      <t xml:space="preserve"> Cargar el monto de obra total en el casillero </t>
    </r>
    <r>
      <rPr>
        <b/>
        <sz val="11"/>
        <color indexed="40"/>
        <rFont val="Calibri"/>
        <family val="2"/>
      </rPr>
      <t>celeste</t>
    </r>
    <r>
      <rPr>
        <sz val="11"/>
        <color theme="1"/>
        <rFont val="Calibri"/>
        <family val="2"/>
      </rPr>
      <t xml:space="preserve"> en la fila que corresponda (</t>
    </r>
    <r>
      <rPr>
        <i/>
        <sz val="11"/>
        <color indexed="8"/>
        <rFont val="Calibri"/>
        <family val="2"/>
      </rPr>
      <t xml:space="preserve">por ejemplo si el monto fuera </t>
    </r>
    <r>
      <rPr>
        <b/>
        <i/>
        <sz val="11"/>
        <color indexed="8"/>
        <rFont val="Calibri"/>
        <family val="2"/>
      </rPr>
      <t xml:space="preserve">$2.500.000 </t>
    </r>
    <r>
      <rPr>
        <i/>
        <sz val="11"/>
        <color indexed="8"/>
        <rFont val="Calibri"/>
        <family val="2"/>
      </rPr>
      <t>estará entre $ 1.545,601 y $ 4.830.000</t>
    </r>
    <r>
      <rPr>
        <sz val="11"/>
        <color theme="1"/>
        <rFont val="Calibri"/>
        <family val="2"/>
      </rPr>
      <t xml:space="preserve">). Darle ENTER, y en la misma fila aparecera el  </t>
    </r>
    <r>
      <rPr>
        <b/>
        <sz val="11"/>
        <color indexed="8"/>
        <rFont val="Calibri"/>
        <family val="2"/>
      </rPr>
      <t>Honorario</t>
    </r>
    <r>
      <rPr>
        <sz val="11"/>
        <color theme="1"/>
        <rFont val="Calibri"/>
        <family val="2"/>
      </rPr>
      <t xml:space="preserve"> y su correspondiente </t>
    </r>
    <r>
      <rPr>
        <b/>
        <sz val="11"/>
        <color indexed="8"/>
        <rFont val="Calibri"/>
        <family val="2"/>
      </rPr>
      <t>aporte.-</t>
    </r>
  </si>
  <si>
    <r>
      <rPr>
        <b/>
        <sz val="11"/>
        <color indexed="8"/>
        <rFont val="Calibri"/>
        <family val="2"/>
      </rPr>
      <t>Modo de uso:</t>
    </r>
    <r>
      <rPr>
        <sz val="11"/>
        <color theme="1"/>
        <rFont val="Calibri"/>
        <family val="2"/>
      </rPr>
      <t xml:space="preserve"> Cargar el monto de obra total en el casillero celeste en la fila que corresponda (por ejemplo si el monto fuera </t>
    </r>
    <r>
      <rPr>
        <b/>
        <sz val="11"/>
        <color indexed="8"/>
        <rFont val="Calibri"/>
        <family val="2"/>
      </rPr>
      <t>$ 5.500.000</t>
    </r>
    <r>
      <rPr>
        <sz val="11"/>
        <color theme="1"/>
        <rFont val="Calibri"/>
        <family val="2"/>
      </rPr>
      <t xml:space="preserve"> estará entre $ 4.830.001 y $ 10.200.960). Darle ENTER, y en la misma fila aparecera el  Honorario y su correspondiente aporte.-</t>
    </r>
  </si>
  <si>
    <r>
      <rPr>
        <b/>
        <sz val="11"/>
        <color indexed="8"/>
        <rFont val="Calibri"/>
        <family val="2"/>
      </rPr>
      <t>Modo de uso:</t>
    </r>
    <r>
      <rPr>
        <sz val="11"/>
        <color theme="1"/>
        <rFont val="Calibri"/>
        <family val="2"/>
      </rPr>
      <t xml:space="preserve"> Cargar el monto de obra total en el casillero celeste en la fila que corresponda (por ejemplo si el monto fuera </t>
    </r>
    <r>
      <rPr>
        <b/>
        <sz val="11"/>
        <color indexed="8"/>
        <rFont val="Calibri"/>
        <family val="2"/>
      </rPr>
      <t>$ 5.500.000</t>
    </r>
    <r>
      <rPr>
        <sz val="11"/>
        <color theme="1"/>
        <rFont val="Calibri"/>
        <family val="2"/>
      </rPr>
      <t xml:space="preserve"> estará entre $ 4.830.001 y $ 10.200.960). Darle ENTER, y en la misma fila aparecera el  Honorario y su correspondiente aporte.-</t>
    </r>
  </si>
  <si>
    <r>
      <rPr>
        <b/>
        <sz val="11"/>
        <color indexed="8"/>
        <rFont val="Calibri"/>
        <family val="2"/>
      </rPr>
      <t>Modo de uso:</t>
    </r>
    <r>
      <rPr>
        <sz val="11"/>
        <color theme="1"/>
        <rFont val="Calibri"/>
        <family val="2"/>
      </rPr>
      <t xml:space="preserve"> Cargar el monto de obra total en el casillero celeste en la fila que corresponda (por ejemplo si el monto fuera </t>
    </r>
    <r>
      <rPr>
        <b/>
        <sz val="11"/>
        <color indexed="8"/>
        <rFont val="Calibri"/>
        <family val="2"/>
      </rPr>
      <t xml:space="preserve">$ 5.500.000 </t>
    </r>
    <r>
      <rPr>
        <sz val="11"/>
        <color theme="1"/>
        <rFont val="Calibri"/>
        <family val="2"/>
      </rPr>
      <t>estará entre $ 4.830.001 y $ 10.200.960). Darle ENTER, y en la misma fila aparecera el  Honorario y su correspondiente aporte.-</t>
    </r>
  </si>
  <si>
    <r>
      <rPr>
        <b/>
        <sz val="10.5"/>
        <color indexed="8"/>
        <rFont val="Calibri"/>
        <family val="2"/>
      </rPr>
      <t>Modo de uso</t>
    </r>
    <r>
      <rPr>
        <sz val="10.5"/>
        <color indexed="8"/>
        <rFont val="Calibri"/>
        <family val="2"/>
      </rPr>
      <t xml:space="preserve">: Cargar el monto de obra total en el casillero celeste en la fila que corresponda (por ejemplo si el monto fuera </t>
    </r>
    <r>
      <rPr>
        <b/>
        <sz val="10.5"/>
        <color indexed="8"/>
        <rFont val="Calibri"/>
        <family val="2"/>
      </rPr>
      <t xml:space="preserve">$ 13.500.000 </t>
    </r>
    <r>
      <rPr>
        <sz val="10.5"/>
        <color indexed="8"/>
        <rFont val="Calibri"/>
        <family val="2"/>
      </rPr>
      <t xml:space="preserve">estará entre $ 12.246.001 y $ 44.029.440). Darle ENTER, y en la misma fila aparecera el  Honorario y su correspondiente aporte </t>
    </r>
  </si>
  <si>
    <r>
      <rPr>
        <b/>
        <sz val="10.5"/>
        <color indexed="8"/>
        <rFont val="Calibri"/>
        <family val="2"/>
      </rPr>
      <t>Modo de uso</t>
    </r>
    <r>
      <rPr>
        <sz val="10.5"/>
        <color indexed="8"/>
        <rFont val="Calibri"/>
        <family val="2"/>
      </rPr>
      <t xml:space="preserve">: Cargar el monto de obra total en el casillero celeste en la fila que corresponda (por ejemplo si el monto fuera </t>
    </r>
    <r>
      <rPr>
        <b/>
        <sz val="10.5"/>
        <color indexed="8"/>
        <rFont val="Calibri"/>
        <family val="2"/>
      </rPr>
      <t>$ 13.500.000</t>
    </r>
    <r>
      <rPr>
        <sz val="10.5"/>
        <color indexed="8"/>
        <rFont val="Calibri"/>
        <family val="2"/>
      </rPr>
      <t xml:space="preserve"> estará entre $ 12.246.001 y $ 44.029.440). Darle ENTER, y en la misma fila aparecera el  Honorario y su correspondiente aporte </t>
    </r>
  </si>
  <si>
    <t>Viviendas  IN.VI.CO  ( planes de viviendas nuevas)</t>
  </si>
  <si>
    <t>Viviendas de categoria superior  suntuosa ( coeficiente mínimo  1,20)</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</si>
</sst>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2C0A]\ * #,##0.00_ ;_ [$$-2C0A]\ * \-#,##0.00_ ;_ [$$-2C0A]\ * &quot;-&quot;??_ ;_ @_ "/>
    <numFmt numFmtId="173" formatCode="_(&quot;$&quot;* #,##0.00_);_(&quot;$&quot;* \(#,##0.00\);_(&quot;$&quot;* &quot;-&quot;??_);_(@_)"/>
    <numFmt numFmtId="174" formatCode="_(&quot;$&quot;* #,##0_);_(&quot;$&quot;* \(#,##0\);_(&quot;$&quot;* &quot;-&quot;??_);_(@_)"/>
    <numFmt numFmtId="175" formatCode="_(&quot;$&quot;\ * #,##0.00_);_(&quot;$&quot;\ * \(#,##0.00\);_(&quot;$&quot;\ * &quot;-&quot;??_);_(@_)"/>
    <numFmt numFmtId="176" formatCode="&quot;$&quot;\ #,##0.00"/>
    <numFmt numFmtId="177" formatCode="[$$-2C0A]\ #,##0.00"/>
    <numFmt numFmtId="178" formatCode="[$-C0A]dddd\,\ dd&quot; de &quot;mmmm&quot; de &quot;yyyy"/>
    <numFmt numFmtId="179" formatCode="_ [$$-2C0A]\ * #,##0_ ;_ [$$-2C0A]\ * \-#,##0_ ;_ [$$-2C0A]\ * &quot;-&quot;??_ ;_ @_ "/>
    <numFmt numFmtId="180" formatCode="#,##0.000_ ;\-#,##0.000\ "/>
    <numFmt numFmtId="181" formatCode="#,##0.0_ ;\-#,##0.0\ "/>
    <numFmt numFmtId="182" formatCode="0.0%"/>
    <numFmt numFmtId="183" formatCode="_ * #,##0.0_ ;_ * \-#,##0.0_ ;_ * &quot;-&quot;?_ ;_ @_ "/>
    <numFmt numFmtId="184" formatCode="_ * #,##0.0_ ;_ * \-#,##0.0_ ;_ * &quot;-&quot;??_ ;_ @_ "/>
    <numFmt numFmtId="185" formatCode="_ * #,##0_ ;_ * \-#,##0_ ;_ * &quot;-&quot;??_ ;_ @_ "/>
    <numFmt numFmtId="186" formatCode="_ * #,##0.000_ ;_ * \-#,##0.000_ ;_ * &quot;-&quot;??_ ;_ @_ "/>
    <numFmt numFmtId="187" formatCode="_ * #,##0.0000_ ;_ * \-#,##0.0000_ ;_ * &quot;-&quot;??_ ;_ @_ "/>
  </numFmts>
  <fonts count="104">
    <font>
      <sz val="11"/>
      <color theme="1"/>
      <name val="Calibri"/>
      <family val="2"/>
    </font>
    <font>
      <sz val="11"/>
      <color indexed="8"/>
      <name val="Calibri"/>
      <family val="2"/>
    </font>
    <font>
      <b/>
      <sz val="11"/>
      <color indexed="8"/>
      <name val="Calibri"/>
      <family val="2"/>
    </font>
    <font>
      <b/>
      <sz val="10"/>
      <color indexed="8"/>
      <name val="Calibri"/>
      <family val="2"/>
    </font>
    <font>
      <sz val="8"/>
      <name val="Calibri"/>
      <family val="2"/>
    </font>
    <font>
      <b/>
      <sz val="13"/>
      <color indexed="8"/>
      <name val="Calibri"/>
      <family val="2"/>
    </font>
    <font>
      <b/>
      <i/>
      <sz val="11"/>
      <color indexed="8"/>
      <name val="Calibri"/>
      <family val="2"/>
    </font>
    <font>
      <b/>
      <sz val="10"/>
      <name val="Arial"/>
      <family val="2"/>
    </font>
    <font>
      <sz val="10"/>
      <name val="Arial"/>
      <family val="2"/>
    </font>
    <font>
      <b/>
      <sz val="14"/>
      <name val="Arial"/>
      <family val="2"/>
    </font>
    <font>
      <b/>
      <sz val="16"/>
      <name val="Arial"/>
      <family val="2"/>
    </font>
    <font>
      <i/>
      <sz val="11"/>
      <color indexed="8"/>
      <name val="Calibri"/>
      <family val="2"/>
    </font>
    <font>
      <sz val="10.5"/>
      <color indexed="8"/>
      <name val="Calibri"/>
      <family val="2"/>
    </font>
    <font>
      <b/>
      <sz val="10.5"/>
      <color indexed="8"/>
      <name val="Calibri"/>
      <family val="2"/>
    </font>
    <font>
      <sz val="10"/>
      <color indexed="8"/>
      <name val="Calibri"/>
      <family val="2"/>
    </font>
    <font>
      <u val="single"/>
      <sz val="10"/>
      <color indexed="8"/>
      <name val="Calibri"/>
      <family val="2"/>
    </font>
    <font>
      <b/>
      <i/>
      <sz val="10"/>
      <name val="Arial"/>
      <family val="2"/>
    </font>
    <font>
      <u val="single"/>
      <sz val="11"/>
      <color indexed="8"/>
      <name val="Calibri"/>
      <family val="2"/>
    </font>
    <font>
      <b/>
      <sz val="15"/>
      <color indexed="8"/>
      <name val="Calibri"/>
      <family val="2"/>
    </font>
    <font>
      <b/>
      <sz val="12"/>
      <color indexed="8"/>
      <name val="Calibri"/>
      <family val="2"/>
    </font>
    <font>
      <b/>
      <sz val="18"/>
      <color indexed="8"/>
      <name val="Calibri"/>
      <family val="2"/>
    </font>
    <font>
      <b/>
      <i/>
      <sz val="11"/>
      <color indexed="62"/>
      <name val="Calibri"/>
      <family val="2"/>
    </font>
    <font>
      <i/>
      <sz val="12"/>
      <color indexed="8"/>
      <name val="Calibri"/>
      <family val="2"/>
    </font>
    <font>
      <sz val="11"/>
      <color indexed="40"/>
      <name val="Calibri"/>
      <family val="2"/>
    </font>
    <font>
      <b/>
      <sz val="11"/>
      <color indexed="4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6"/>
      <color indexed="8"/>
      <name val="Calibri"/>
      <family val="2"/>
    </font>
    <font>
      <b/>
      <u val="single"/>
      <sz val="16"/>
      <color indexed="8"/>
      <name val="Calibri"/>
      <family val="2"/>
    </font>
    <font>
      <b/>
      <sz val="20"/>
      <color indexed="8"/>
      <name val="Calibri"/>
      <family val="2"/>
    </font>
    <font>
      <sz val="14"/>
      <color indexed="8"/>
      <name val="Calibri"/>
      <family val="2"/>
    </font>
    <font>
      <b/>
      <sz val="14"/>
      <color indexed="10"/>
      <name val="Calibri"/>
      <family val="2"/>
    </font>
    <font>
      <b/>
      <sz val="14"/>
      <color indexed="17"/>
      <name val="Calibri"/>
      <family val="2"/>
    </font>
    <font>
      <b/>
      <sz val="14"/>
      <color indexed="62"/>
      <name val="Calibri"/>
      <family val="2"/>
    </font>
    <font>
      <b/>
      <sz val="14"/>
      <color indexed="47"/>
      <name val="Calibri"/>
      <family val="2"/>
    </font>
    <font>
      <sz val="11"/>
      <name val="Calibri"/>
      <family val="2"/>
    </font>
    <font>
      <i/>
      <sz val="11"/>
      <name val="Calibri"/>
      <family val="2"/>
    </font>
    <font>
      <sz val="22"/>
      <name val="Calibri"/>
      <family val="2"/>
    </font>
    <font>
      <sz val="14"/>
      <name val="Calibri"/>
      <family val="2"/>
    </font>
    <font>
      <b/>
      <sz val="13"/>
      <name val="Calibri"/>
      <family val="2"/>
    </font>
    <font>
      <b/>
      <sz val="12.5"/>
      <color indexed="8"/>
      <name val="Calibri"/>
      <family val="2"/>
    </font>
    <font>
      <sz val="16"/>
      <color indexed="8"/>
      <name val="Calibri"/>
      <family val="2"/>
    </font>
    <font>
      <b/>
      <i/>
      <sz val="12"/>
      <color indexed="8"/>
      <name val="Arial"/>
      <family val="2"/>
    </font>
    <font>
      <b/>
      <i/>
      <sz val="11"/>
      <name val="Calibri"/>
      <family val="2"/>
    </font>
    <font>
      <b/>
      <i/>
      <sz val="14"/>
      <color indexed="8"/>
      <name val="Calibri"/>
      <family val="2"/>
    </font>
    <font>
      <sz val="12"/>
      <color indexed="8"/>
      <name val="Calibri"/>
      <family val="2"/>
    </font>
    <font>
      <b/>
      <sz val="14"/>
      <name val="Calibri"/>
      <family val="2"/>
    </font>
    <font>
      <sz val="10"/>
      <color indexed="17"/>
      <name val="Calibri"/>
      <family val="2"/>
    </font>
    <font>
      <b/>
      <sz val="14"/>
      <color indexed="8"/>
      <name val="Calibri"/>
      <family val="2"/>
    </font>
    <font>
      <sz val="10"/>
      <name val="Calibri"/>
      <family val="2"/>
    </font>
    <font>
      <sz val="18"/>
      <name val="Calibri"/>
      <family val="2"/>
    </font>
    <font>
      <i/>
      <sz val="30"/>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1"/>
      <name val="Calibri"/>
      <family val="2"/>
    </font>
    <font>
      <sz val="10"/>
      <color theme="1"/>
      <name val="Calibri"/>
      <family val="2"/>
    </font>
    <font>
      <b/>
      <u val="single"/>
      <sz val="16"/>
      <color theme="1"/>
      <name val="Calibri"/>
      <family val="2"/>
    </font>
    <font>
      <b/>
      <sz val="20"/>
      <color theme="1"/>
      <name val="Calibri"/>
      <family val="2"/>
    </font>
    <font>
      <sz val="14"/>
      <color theme="1"/>
      <name val="Calibri"/>
      <family val="2"/>
    </font>
    <font>
      <b/>
      <sz val="14"/>
      <color rgb="FFFF0000"/>
      <name val="Calibri"/>
      <family val="2"/>
    </font>
    <font>
      <b/>
      <sz val="14"/>
      <color rgb="FF00B050"/>
      <name val="Calibri"/>
      <family val="2"/>
    </font>
    <font>
      <b/>
      <sz val="14"/>
      <color theme="3" tint="0.39998000860214233"/>
      <name val="Calibri"/>
      <family val="2"/>
    </font>
    <font>
      <b/>
      <sz val="14"/>
      <color theme="9" tint="0.7999799847602844"/>
      <name val="Calibri"/>
      <family val="2"/>
    </font>
    <font>
      <b/>
      <sz val="12.5"/>
      <color theme="1"/>
      <name val="Calibri"/>
      <family val="2"/>
    </font>
    <font>
      <sz val="16"/>
      <color theme="1"/>
      <name val="Calibri"/>
      <family val="2"/>
    </font>
    <font>
      <b/>
      <i/>
      <sz val="12"/>
      <color theme="1"/>
      <name val="Arial"/>
      <family val="2"/>
    </font>
    <font>
      <b/>
      <i/>
      <sz val="11"/>
      <color theme="1"/>
      <name val="Calibri"/>
      <family val="2"/>
    </font>
    <font>
      <b/>
      <i/>
      <sz val="14"/>
      <color theme="1"/>
      <name val="Calibri"/>
      <family val="2"/>
    </font>
    <font>
      <i/>
      <sz val="11"/>
      <color theme="1"/>
      <name val="Calibri"/>
      <family val="2"/>
    </font>
    <font>
      <sz val="12"/>
      <color theme="1"/>
      <name val="Calibri"/>
      <family val="2"/>
    </font>
    <font>
      <b/>
      <sz val="12"/>
      <color theme="1"/>
      <name val="Calibri"/>
      <family val="2"/>
    </font>
    <font>
      <sz val="10"/>
      <color rgb="FF00B050"/>
      <name val="Calibri"/>
      <family val="2"/>
    </font>
    <font>
      <b/>
      <sz val="10"/>
      <color theme="1"/>
      <name val="Calibri"/>
      <family val="2"/>
    </font>
    <font>
      <b/>
      <sz val="14"/>
      <color theme="1"/>
      <name val="Calibri"/>
      <family val="2"/>
    </font>
    <font>
      <sz val="10.5"/>
      <color theme="1"/>
      <name val="Calibri"/>
      <family val="2"/>
    </font>
    <font>
      <sz val="9"/>
      <color theme="1"/>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4" tint="0.7999799847602844"/>
        <bgColor indexed="64"/>
      </patternFill>
    </fill>
    <fill>
      <patternFill patternType="solid">
        <fgColor rgb="FF92D050"/>
        <bgColor indexed="64"/>
      </patternFill>
    </fill>
    <fill>
      <patternFill patternType="solid">
        <fgColor rgb="FFFFC000"/>
        <bgColor indexed="64"/>
      </patternFill>
    </fill>
    <fill>
      <patternFill patternType="solid">
        <fgColor theme="2"/>
        <bgColor indexed="64"/>
      </patternFill>
    </fill>
    <fill>
      <patternFill patternType="solid">
        <fgColor theme="9" tint="-0.24993999302387238"/>
        <bgColor indexed="64"/>
      </patternFill>
    </fill>
    <fill>
      <patternFill patternType="solid">
        <fgColor theme="0" tint="-0.3499799966812134"/>
        <bgColor indexed="64"/>
      </patternFill>
    </fill>
    <fill>
      <patternFill patternType="solid">
        <fgColor theme="6" tint="0.3999499976634979"/>
        <bgColor indexed="64"/>
      </patternFill>
    </fill>
    <fill>
      <patternFill patternType="solid">
        <fgColor theme="6" tint="-0.24993999302387238"/>
        <bgColor indexed="64"/>
      </patternFill>
    </fill>
    <fill>
      <patternFill patternType="solid">
        <fgColor theme="0" tint="-0.24993999302387238"/>
        <bgColor indexed="64"/>
      </patternFill>
    </fill>
    <fill>
      <patternFill patternType="solid">
        <fgColor rgb="FF00B0F0"/>
        <bgColor indexed="64"/>
      </patternFill>
    </fill>
    <fill>
      <patternFill patternType="solid">
        <fgColor theme="8" tint="0.5999600291252136"/>
        <bgColor indexed="64"/>
      </patternFill>
    </fill>
    <fill>
      <patternFill patternType="solid">
        <fgColor theme="2" tint="-0.24993999302387238"/>
        <bgColor indexed="64"/>
      </patternFill>
    </fill>
    <fill>
      <patternFill patternType="solid">
        <fgColor theme="7" tint="0.3999499976634979"/>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theme="6" tint="0.5999600291252136"/>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style="thin"/>
      <top style="thick"/>
      <bottom style="thin"/>
    </border>
    <border>
      <left style="thin"/>
      <right style="thin"/>
      <top style="thick"/>
      <bottom style="thin"/>
    </border>
    <border>
      <left style="thin"/>
      <right style="thin"/>
      <top style="thin"/>
      <bottom style="thick"/>
    </border>
    <border>
      <left style="thin"/>
      <right style="thick"/>
      <top style="thick"/>
      <bottom style="thin"/>
    </border>
    <border>
      <left style="thick"/>
      <right style="thin"/>
      <top style="thin"/>
      <bottom style="thick"/>
    </border>
    <border>
      <left style="thin"/>
      <right style="thick"/>
      <top style="thin"/>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ck"/>
    </border>
    <border>
      <left style="thick"/>
      <right style="thick"/>
      <top>
        <color indexed="63"/>
      </top>
      <bottom style="thick"/>
    </border>
    <border>
      <left style="thick"/>
      <right style="thick"/>
      <top style="thin"/>
      <bottom style="thick"/>
    </border>
    <border>
      <left/>
      <right/>
      <top style="thin"/>
      <bottom style="thick"/>
    </border>
    <border>
      <left style="thin"/>
      <right style="thin"/>
      <top>
        <color indexed="63"/>
      </top>
      <bottom style="thin"/>
    </border>
    <border>
      <left style="medium"/>
      <right style="medium"/>
      <top style="medium"/>
      <bottom style="medium"/>
    </border>
    <border>
      <left style="medium"/>
      <right/>
      <top style="medium"/>
      <bottom/>
    </border>
    <border>
      <left/>
      <right/>
      <top style="medium"/>
      <bottom/>
    </border>
    <border>
      <left style="medium"/>
      <right/>
      <top/>
      <bottom style="medium"/>
    </border>
    <border>
      <left/>
      <right/>
      <top/>
      <bottom style="medium"/>
    </border>
    <border>
      <left/>
      <right/>
      <top style="thick"/>
      <bottom>
        <color indexed="63"/>
      </bottom>
    </border>
    <border>
      <left style="medium"/>
      <right>
        <color indexed="63"/>
      </right>
      <top style="medium"/>
      <bottom style="thin"/>
    </border>
    <border>
      <left style="thin"/>
      <right>
        <color indexed="63"/>
      </right>
      <top style="thin"/>
      <bottom style="thin"/>
    </border>
    <border>
      <left/>
      <right/>
      <top style="thin"/>
      <bottom style="thin"/>
    </border>
    <border>
      <left>
        <color indexed="63"/>
      </left>
      <right style="thin"/>
      <top style="thin"/>
      <bottom style="thin"/>
    </border>
    <border>
      <left style="medium"/>
      <right>
        <color indexed="63"/>
      </right>
      <top>
        <color indexed="63"/>
      </top>
      <bottom style="thin"/>
    </border>
    <border>
      <left style="medium"/>
      <right/>
      <top style="thin"/>
      <bottom style="thin"/>
    </border>
    <border>
      <left style="medium"/>
      <right/>
      <top style="thin"/>
      <bottom>
        <color indexed="63"/>
      </bottom>
    </border>
    <border>
      <left style="medium"/>
      <right>
        <color indexed="63"/>
      </right>
      <top style="thin"/>
      <bottom style="medium"/>
    </border>
    <border>
      <left/>
      <right/>
      <top style="thick"/>
      <bottom style="thin"/>
    </border>
    <border>
      <left>
        <color indexed="63"/>
      </left>
      <right style="thin"/>
      <top style="thick"/>
      <bottom style="thin"/>
    </border>
    <border>
      <left style="medium"/>
      <right>
        <color indexed="63"/>
      </right>
      <top>
        <color indexed="63"/>
      </top>
      <bottom>
        <color indexed="63"/>
      </bottom>
    </border>
    <border>
      <left>
        <color indexed="63"/>
      </left>
      <right style="thin"/>
      <top style="thin"/>
      <bottom style="thick"/>
    </border>
    <border>
      <left/>
      <right/>
      <top>
        <color indexed="63"/>
      </top>
      <bottom style="thin"/>
    </border>
    <border>
      <left>
        <color indexed="63"/>
      </left>
      <right style="thin"/>
      <top>
        <color indexed="63"/>
      </top>
      <bottom style="thin"/>
    </border>
    <border>
      <left style="thin"/>
      <right>
        <color indexed="63"/>
      </right>
      <top style="thick"/>
      <bottom style="thin"/>
    </border>
    <border>
      <left style="thin"/>
      <right style="thin"/>
      <top style="thin"/>
      <bottom style="thin"/>
    </border>
    <border>
      <left style="thin"/>
      <right>
        <color indexed="63"/>
      </right>
      <top style="thin"/>
      <bottom style="thick"/>
    </border>
    <border>
      <left style="medium"/>
      <right style="thin"/>
      <top style="thin"/>
      <bottom style="medium"/>
    </border>
    <border>
      <left style="thin"/>
      <right style="thin"/>
      <top style="thin"/>
      <bottom style="medium"/>
    </border>
    <border>
      <left style="thin"/>
      <right style="medium"/>
      <top style="thin"/>
      <bottom style="medium"/>
    </border>
    <border>
      <left style="thick"/>
      <right style="thin"/>
      <top style="thin"/>
      <bottom style="thin"/>
    </border>
    <border>
      <left style="medium"/>
      <right style="medium"/>
      <top style="thick"/>
      <bottom style="thin"/>
    </border>
    <border>
      <left>
        <color indexed="63"/>
      </left>
      <right style="thick"/>
      <top style="thick"/>
      <bottom style="thin"/>
    </border>
    <border>
      <left style="medium"/>
      <right style="medium"/>
      <top style="thin"/>
      <bottom style="thin"/>
    </border>
    <border>
      <left>
        <color indexed="63"/>
      </left>
      <right style="thick"/>
      <top style="thin"/>
      <bottom style="thin"/>
    </border>
    <border>
      <left style="medium"/>
      <right style="medium"/>
      <top style="thin"/>
      <bottom style="thick"/>
    </border>
    <border>
      <left>
        <color indexed="63"/>
      </left>
      <right style="thick"/>
      <top style="thin"/>
      <bottom style="thick"/>
    </border>
    <border>
      <left style="medium"/>
      <right style="medium"/>
      <top style="thick"/>
      <bottom>
        <color indexed="63"/>
      </bottom>
    </border>
    <border>
      <left>
        <color indexed="63"/>
      </left>
      <right style="thick"/>
      <top style="thick"/>
      <bottom>
        <color indexed="63"/>
      </bottom>
    </border>
    <border>
      <left style="medium"/>
      <right style="medium"/>
      <top>
        <color indexed="63"/>
      </top>
      <bottom>
        <color indexed="63"/>
      </bottom>
    </border>
    <border>
      <left>
        <color indexed="63"/>
      </left>
      <right style="thick"/>
      <top>
        <color indexed="63"/>
      </top>
      <bottom>
        <color indexed="63"/>
      </bottom>
    </border>
    <border>
      <left style="medium"/>
      <right style="medium"/>
      <top>
        <color indexed="63"/>
      </top>
      <bottom style="thick"/>
    </border>
    <border>
      <left style="thick"/>
      <right style="thick"/>
      <top style="thick"/>
      <bottom style="thin"/>
    </border>
    <border>
      <left style="thick"/>
      <right style="thick"/>
      <top style="thin"/>
      <bottom style="thin"/>
    </border>
    <border>
      <left style="double">
        <color theme="6" tint="-0.4999699890613556"/>
      </left>
      <right style="double">
        <color theme="6" tint="-0.4999699890613556"/>
      </right>
      <top style="double">
        <color theme="6" tint="-0.4999699890613556"/>
      </top>
      <bottom style="double">
        <color theme="6" tint="-0.4999699890613556"/>
      </bottom>
    </border>
    <border>
      <left style="medium"/>
      <right style="thick"/>
      <top>
        <color indexed="63"/>
      </top>
      <bottom style="thick"/>
    </border>
    <border>
      <left style="thick"/>
      <right style="medium"/>
      <top style="thin"/>
      <bottom style="thin"/>
    </border>
    <border>
      <left style="thick"/>
      <right style="medium"/>
      <top style="thin"/>
      <bottom style="thick"/>
    </border>
    <border>
      <left style="thick"/>
      <right style="medium"/>
      <top style="thick"/>
      <bottom style="thin"/>
    </border>
    <border>
      <left style="thick"/>
      <right style="thick"/>
      <top style="thin"/>
      <bottom>
        <color indexed="63"/>
      </bottom>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medium"/>
      <right style="medium"/>
      <top style="medium"/>
      <bottom style="thick"/>
    </border>
    <border>
      <left style="thin"/>
      <right style="thick"/>
      <top style="thin"/>
      <bottom style="thin"/>
    </border>
    <border>
      <left style="thick"/>
      <right>
        <color indexed="63"/>
      </right>
      <top style="thick"/>
      <bottom>
        <color indexed="63"/>
      </bottom>
    </border>
    <border>
      <left style="thick"/>
      <right>
        <color indexed="63"/>
      </right>
      <top>
        <color indexed="63"/>
      </top>
      <bottom style="thin"/>
    </border>
    <border>
      <left>
        <color indexed="63"/>
      </left>
      <right style="thick"/>
      <top>
        <color indexed="63"/>
      </top>
      <bottom style="thin"/>
    </border>
    <border>
      <left style="thin"/>
      <right>
        <color indexed="63"/>
      </right>
      <top>
        <color indexed="63"/>
      </top>
      <bottom style="thin"/>
    </border>
    <border>
      <left>
        <color indexed="63"/>
      </left>
      <right style="thin"/>
      <top style="thick"/>
      <bottom>
        <color indexed="63"/>
      </bottom>
    </border>
    <border>
      <left style="medium"/>
      <right style="medium"/>
      <top style="thick"/>
      <bottom style="thick"/>
    </border>
    <border>
      <left style="medium"/>
      <right style="thick"/>
      <top style="thick"/>
      <bottom style="thick"/>
    </border>
    <border>
      <left style="thin"/>
      <right style="thick"/>
      <top style="thin"/>
      <bottom>
        <color indexed="63"/>
      </bottom>
    </border>
    <border>
      <left style="thick"/>
      <right style="thick"/>
      <top>
        <color indexed="63"/>
      </top>
      <bottom style="thin"/>
    </border>
    <border>
      <left style="double">
        <color theme="6" tint="-0.4999699890613556"/>
      </left>
      <right style="double">
        <color theme="6" tint="-0.4999699890613556"/>
      </right>
      <top style="double">
        <color theme="6" tint="-0.4999699890613556"/>
      </top>
      <bottom>
        <color indexed="63"/>
      </bottom>
    </border>
    <border>
      <left style="medium"/>
      <right>
        <color indexed="63"/>
      </right>
      <top style="medium"/>
      <bottom style="medium"/>
    </border>
    <border>
      <left style="thin"/>
      <right style="thick"/>
      <top style="thick"/>
      <bottom>
        <color indexed="63"/>
      </bottom>
    </border>
    <border>
      <left style="thick"/>
      <right>
        <color indexed="63"/>
      </right>
      <top style="thick"/>
      <bottom style="thick"/>
    </border>
    <border>
      <left style="thin"/>
      <right>
        <color indexed="63"/>
      </right>
      <top>
        <color indexed="63"/>
      </top>
      <bottom style="thick"/>
    </border>
    <border>
      <left style="thick"/>
      <right style="thick"/>
      <top style="medium"/>
      <bottom style="medium"/>
    </border>
    <border>
      <left>
        <color indexed="63"/>
      </left>
      <right>
        <color indexed="63"/>
      </right>
      <top style="thick"/>
      <bottom style="thick"/>
    </border>
    <border>
      <left/>
      <right style="thick"/>
      <top style="thick"/>
      <bottom style="thick"/>
    </border>
    <border>
      <left/>
      <right style="medium"/>
      <top style="medium"/>
      <bottom/>
    </border>
    <border>
      <left>
        <color indexed="63"/>
      </left>
      <right style="medium"/>
      <top>
        <color indexed="63"/>
      </top>
      <bottom>
        <color indexed="63"/>
      </bottom>
    </border>
    <border>
      <left/>
      <right style="medium"/>
      <top/>
      <bottom style="medium"/>
    </border>
    <border>
      <left style="thick"/>
      <right>
        <color indexed="63"/>
      </right>
      <top>
        <color indexed="63"/>
      </top>
      <bottom style="thick"/>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color indexed="63"/>
      </left>
      <right style="medium"/>
      <top style="thick"/>
      <bottom style="thick"/>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right style="medium"/>
      <top>
        <color indexed="63"/>
      </top>
      <bottom style="thick"/>
    </border>
    <border>
      <left style="thick"/>
      <right>
        <color indexed="63"/>
      </right>
      <top style="medium"/>
      <bottom style="thick"/>
    </border>
    <border>
      <left style="thick"/>
      <right style="thick"/>
      <top style="thick"/>
      <bottom>
        <color indexed="63"/>
      </bottom>
    </border>
    <border>
      <left style="thick"/>
      <right style="thick"/>
      <top>
        <color indexed="63"/>
      </top>
      <bottom>
        <color indexed="63"/>
      </bottom>
    </border>
    <border>
      <left style="thin"/>
      <right style="thin"/>
      <top style="thin"/>
      <bottom>
        <color indexed="63"/>
      </bottom>
    </border>
    <border>
      <left style="thin"/>
      <right style="thin"/>
      <top>
        <color indexed="63"/>
      </top>
      <bottom>
        <color indexed="63"/>
      </bottom>
    </border>
    <border>
      <left style="thick"/>
      <right>
        <color indexed="63"/>
      </right>
      <top>
        <color indexed="63"/>
      </top>
      <bottom>
        <color indexed="63"/>
      </bottom>
    </border>
    <border>
      <left style="thick"/>
      <right style="thin"/>
      <top style="thick"/>
      <bottom>
        <color indexed="63"/>
      </bottom>
    </border>
    <border>
      <left style="thick"/>
      <right style="thin"/>
      <top>
        <color indexed="63"/>
      </top>
      <bottom style="thick"/>
    </border>
    <border>
      <left style="medium"/>
      <right style="thin"/>
      <top style="medium"/>
      <bottom style="thin"/>
    </border>
    <border>
      <left style="thin"/>
      <right style="thin"/>
      <top style="medium"/>
      <bottom style="thin"/>
    </border>
    <border>
      <left style="thin"/>
      <right style="medium"/>
      <top style="medium"/>
      <bottom style="thin"/>
    </border>
    <border>
      <left style="thick"/>
      <right style="thin"/>
      <top>
        <color indexed="63"/>
      </top>
      <bottom>
        <color indexed="63"/>
      </bottom>
    </border>
    <border>
      <left>
        <color indexed="63"/>
      </left>
      <right style="thin"/>
      <top>
        <color indexed="63"/>
      </top>
      <bottom style="thick"/>
    </border>
    <border>
      <left style="medium"/>
      <right>
        <color indexed="63"/>
      </right>
      <top>
        <color indexed="63"/>
      </top>
      <bottom style="thick"/>
    </border>
    <border>
      <left>
        <color indexed="63"/>
      </left>
      <right style="medium"/>
      <top>
        <color indexed="63"/>
      </top>
      <bottom style="thick"/>
    </border>
    <border>
      <left style="thin"/>
      <right>
        <color indexed="63"/>
      </right>
      <top style="medium"/>
      <bottom style="thin"/>
    </border>
    <border>
      <left>
        <color indexed="63"/>
      </left>
      <right style="thick"/>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72" fillId="28" borderId="1" applyNumberFormat="0" applyAlignment="0" applyProtection="0"/>
    <xf numFmtId="0" fontId="73"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4"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75" fillId="20" borderId="5"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71" fillId="0" borderId="8" applyNumberFormat="0" applyFill="0" applyAlignment="0" applyProtection="0"/>
    <xf numFmtId="0" fontId="81" fillId="0" borderId="9" applyNumberFormat="0" applyFill="0" applyAlignment="0" applyProtection="0"/>
  </cellStyleXfs>
  <cellXfs count="565">
    <xf numFmtId="0" fontId="0" fillId="0" borderId="0" xfId="0" applyFont="1" applyAlignment="1">
      <alignment/>
    </xf>
    <xf numFmtId="0" fontId="0" fillId="0" borderId="0" xfId="0" applyAlignment="1" applyProtection="1">
      <alignment horizontal="center" vertical="center"/>
      <protection/>
    </xf>
    <xf numFmtId="44" fontId="0" fillId="0" borderId="0" xfId="0" applyNumberFormat="1" applyAlignment="1" applyProtection="1">
      <alignment horizontal="center" vertical="center"/>
      <protection/>
    </xf>
    <xf numFmtId="9" fontId="0" fillId="0" borderId="0" xfId="0" applyNumberFormat="1" applyBorder="1" applyAlignment="1" applyProtection="1">
      <alignment horizontal="center" vertical="center"/>
      <protection/>
    </xf>
    <xf numFmtId="0" fontId="0" fillId="0" borderId="0" xfId="0" applyBorder="1" applyAlignment="1" applyProtection="1">
      <alignment horizontal="center" vertical="center"/>
      <protection/>
    </xf>
    <xf numFmtId="0" fontId="0" fillId="11" borderId="10" xfId="0" applyFill="1" applyBorder="1" applyAlignment="1" applyProtection="1">
      <alignment horizontal="center" vertical="center"/>
      <protection/>
    </xf>
    <xf numFmtId="0" fontId="82"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9" fontId="0" fillId="0" borderId="11" xfId="0" applyNumberFormat="1" applyBorder="1" applyAlignment="1" applyProtection="1">
      <alignment horizontal="center" vertical="center"/>
      <protection locked="0"/>
    </xf>
    <xf numFmtId="49" fontId="0" fillId="7" borderId="12" xfId="0" applyNumberFormat="1" applyFill="1" applyBorder="1" applyAlignment="1" applyProtection="1">
      <alignment horizontal="center" vertical="center"/>
      <protection locked="0"/>
    </xf>
    <xf numFmtId="0" fontId="0" fillId="11" borderId="10" xfId="0" applyFill="1" applyBorder="1" applyAlignment="1" applyProtection="1">
      <alignment horizontal="center" vertical="center"/>
      <protection locked="0"/>
    </xf>
    <xf numFmtId="9" fontId="0" fillId="11" borderId="13" xfId="0" applyNumberFormat="1" applyFill="1" applyBorder="1" applyAlignment="1" applyProtection="1">
      <alignment horizontal="center" vertical="center"/>
      <protection locked="0"/>
    </xf>
    <xf numFmtId="0" fontId="0" fillId="11" borderId="14" xfId="0" applyFill="1" applyBorder="1" applyAlignment="1" applyProtection="1">
      <alignment horizontal="center" vertical="center" wrapText="1"/>
      <protection locked="0"/>
    </xf>
    <xf numFmtId="9" fontId="0" fillId="0" borderId="0" xfId="0" applyNumberFormat="1" applyBorder="1" applyAlignment="1" applyProtection="1">
      <alignment horizontal="center" vertical="center"/>
      <protection locked="0"/>
    </xf>
    <xf numFmtId="44" fontId="0" fillId="0" borderId="0" xfId="0" applyNumberFormat="1" applyAlignment="1" applyProtection="1">
      <alignment horizontal="center" vertical="center"/>
      <protection locked="0"/>
    </xf>
    <xf numFmtId="9" fontId="0" fillId="0" borderId="13" xfId="0" applyNumberFormat="1" applyBorder="1" applyAlignment="1" applyProtection="1">
      <alignment horizontal="center" vertical="center"/>
      <protection locked="0"/>
    </xf>
    <xf numFmtId="44" fontId="0" fillId="32" borderId="15" xfId="0" applyNumberForma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9" fontId="0" fillId="0" borderId="18" xfId="0" applyNumberFormat="1" applyBorder="1" applyAlignment="1" applyProtection="1">
      <alignment horizontal="center" vertical="center"/>
      <protection locked="0"/>
    </xf>
    <xf numFmtId="0" fontId="0" fillId="0" borderId="19" xfId="0" applyBorder="1" applyAlignment="1" applyProtection="1">
      <alignment horizontal="center" vertical="center" wrapText="1"/>
      <protection locked="0"/>
    </xf>
    <xf numFmtId="44" fontId="0" fillId="0" borderId="16" xfId="0" applyNumberFormat="1" applyBorder="1" applyAlignment="1" applyProtection="1">
      <alignment horizontal="center" vertical="center"/>
      <protection locked="0"/>
    </xf>
    <xf numFmtId="0" fontId="0" fillId="0" borderId="20" xfId="0" applyBorder="1" applyAlignment="1" applyProtection="1">
      <alignment horizontal="center" vertical="center" wrapText="1"/>
      <protection locked="0"/>
    </xf>
    <xf numFmtId="44" fontId="0" fillId="0" borderId="21" xfId="0" applyNumberFormat="1" applyBorder="1" applyAlignment="1" applyProtection="1">
      <alignment horizontal="center" vertical="center"/>
      <protection locked="0"/>
    </xf>
    <xf numFmtId="0" fontId="83" fillId="0" borderId="0" xfId="0" applyFont="1" applyAlignment="1" applyProtection="1">
      <alignment horizontal="center" vertical="center"/>
      <protection locked="0"/>
    </xf>
    <xf numFmtId="0" fontId="83" fillId="33" borderId="11" xfId="0" applyFont="1" applyFill="1" applyBorder="1" applyAlignment="1" applyProtection="1">
      <alignment horizontal="center" vertical="center"/>
      <protection locked="0"/>
    </xf>
    <xf numFmtId="0" fontId="83" fillId="7" borderId="12" xfId="0" applyFont="1" applyFill="1" applyBorder="1" applyAlignment="1" applyProtection="1">
      <alignment horizontal="center" vertical="center"/>
      <protection locked="0"/>
    </xf>
    <xf numFmtId="9" fontId="83" fillId="33" borderId="11" xfId="0" applyNumberFormat="1" applyFont="1" applyFill="1" applyBorder="1" applyAlignment="1" applyProtection="1">
      <alignment horizontal="center" vertical="center"/>
      <protection locked="0"/>
    </xf>
    <xf numFmtId="9" fontId="83" fillId="7" borderId="12" xfId="0" applyNumberFormat="1" applyFont="1" applyFill="1" applyBorder="1" applyAlignment="1" applyProtection="1">
      <alignment horizontal="center" vertical="center"/>
      <protection locked="0"/>
    </xf>
    <xf numFmtId="9" fontId="0" fillId="0" borderId="22" xfId="0" applyNumberFormat="1" applyBorder="1" applyAlignment="1" applyProtection="1">
      <alignment horizontal="center" vertical="center"/>
      <protection locked="0"/>
    </xf>
    <xf numFmtId="0" fontId="0" fillId="0" borderId="23" xfId="0" applyBorder="1" applyAlignment="1" applyProtection="1">
      <alignment horizontal="center" vertical="top" wrapText="1"/>
      <protection locked="0"/>
    </xf>
    <xf numFmtId="0" fontId="84" fillId="0" borderId="0" xfId="0" applyFont="1" applyAlignment="1" applyProtection="1">
      <alignment horizontal="left" vertical="center"/>
      <protection locked="0"/>
    </xf>
    <xf numFmtId="44" fontId="85" fillId="11" borderId="15" xfId="0" applyNumberFormat="1" applyFont="1" applyFill="1" applyBorder="1" applyAlignment="1" applyProtection="1">
      <alignment horizontal="center" vertical="center"/>
      <protection locked="0"/>
    </xf>
    <xf numFmtId="0" fontId="86" fillId="0" borderId="0" xfId="0" applyFont="1" applyAlignment="1" applyProtection="1">
      <alignment horizontal="center" vertical="center"/>
      <protection locked="0"/>
    </xf>
    <xf numFmtId="44" fontId="87" fillId="33" borderId="11" xfId="0" applyNumberFormat="1" applyFont="1" applyFill="1" applyBorder="1" applyAlignment="1" applyProtection="1">
      <alignment horizontal="center" vertical="center"/>
      <protection locked="0"/>
    </xf>
    <xf numFmtId="44" fontId="88" fillId="7" borderId="15" xfId="0" applyNumberFormat="1" applyFont="1" applyFill="1" applyBorder="1" applyAlignment="1" applyProtection="1">
      <alignment horizontal="center" vertical="center"/>
      <protection locked="0"/>
    </xf>
    <xf numFmtId="44" fontId="89" fillId="32" borderId="12" xfId="0" applyNumberFormat="1" applyFont="1" applyFill="1" applyBorder="1" applyAlignment="1" applyProtection="1">
      <alignment horizontal="center" vertical="center"/>
      <protection locked="0"/>
    </xf>
    <xf numFmtId="44" fontId="90" fillId="7" borderId="12" xfId="0" applyNumberFormat="1" applyFont="1" applyFill="1" applyBorder="1" applyAlignment="1" applyProtection="1">
      <alignment horizontal="center" vertical="center"/>
      <protection locked="0"/>
    </xf>
    <xf numFmtId="0" fontId="0" fillId="0" borderId="0" xfId="0" applyFill="1" applyAlignment="1" applyProtection="1">
      <alignment/>
      <protection locked="0"/>
    </xf>
    <xf numFmtId="0" fontId="2" fillId="34" borderId="24" xfId="0" applyFont="1" applyFill="1" applyBorder="1" applyAlignment="1" applyProtection="1">
      <alignment vertical="center"/>
      <protection locked="0"/>
    </xf>
    <xf numFmtId="0" fontId="2" fillId="34" borderId="25" xfId="0" applyFont="1" applyFill="1" applyBorder="1" applyAlignment="1" applyProtection="1">
      <alignment vertical="center"/>
      <protection locked="0"/>
    </xf>
    <xf numFmtId="0" fontId="0" fillId="34" borderId="25" xfId="0" applyFill="1" applyBorder="1" applyAlignment="1" applyProtection="1">
      <alignment vertical="center"/>
      <protection locked="0"/>
    </xf>
    <xf numFmtId="0" fontId="6" fillId="34" borderId="26" xfId="0" applyFont="1" applyFill="1" applyBorder="1" applyAlignment="1" applyProtection="1">
      <alignment vertical="center"/>
      <protection locked="0"/>
    </xf>
    <xf numFmtId="6" fontId="5" fillId="34" borderId="27" xfId="0" applyNumberFormat="1" applyFont="1" applyFill="1" applyBorder="1" applyAlignment="1" applyProtection="1">
      <alignment vertical="center"/>
      <protection locked="0"/>
    </xf>
    <xf numFmtId="0" fontId="2" fillId="34" borderId="27" xfId="0" applyFont="1" applyFill="1" applyBorder="1" applyAlignment="1" applyProtection="1">
      <alignment vertical="center"/>
      <protection locked="0"/>
    </xf>
    <xf numFmtId="0" fontId="2" fillId="0" borderId="0" xfId="0" applyFont="1" applyFill="1" applyAlignment="1" applyProtection="1">
      <alignment horizontal="center" vertical="top"/>
      <protection locked="0"/>
    </xf>
    <xf numFmtId="0" fontId="2" fillId="0" borderId="28" xfId="0" applyFont="1" applyFill="1" applyBorder="1" applyAlignment="1" applyProtection="1">
      <alignment horizontal="center" vertical="center"/>
      <protection locked="0"/>
    </xf>
    <xf numFmtId="0" fontId="0" fillId="0" borderId="29" xfId="0" applyNumberFormat="1" applyFill="1" applyBorder="1" applyAlignment="1" applyProtection="1">
      <alignment/>
      <protection locked="0"/>
    </xf>
    <xf numFmtId="0" fontId="81" fillId="0" borderId="0" xfId="0" applyFont="1" applyFill="1" applyBorder="1" applyAlignment="1" applyProtection="1">
      <alignment horizontal="center" vertical="center" textRotation="90"/>
      <protection locked="0"/>
    </xf>
    <xf numFmtId="0" fontId="0" fillId="0" borderId="30" xfId="0" applyNumberFormat="1" applyFill="1" applyBorder="1" applyAlignment="1" applyProtection="1">
      <alignment/>
      <protection locked="0"/>
    </xf>
    <xf numFmtId="0" fontId="0" fillId="0" borderId="31"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0" fillId="0" borderId="33" xfId="0" applyNumberFormat="1" applyFill="1" applyBorder="1" applyAlignment="1" applyProtection="1">
      <alignment/>
      <protection locked="0"/>
    </xf>
    <xf numFmtId="0" fontId="0" fillId="0" borderId="34" xfId="0" applyNumberFormat="1" applyFill="1" applyBorder="1" applyAlignment="1" applyProtection="1">
      <alignment/>
      <protection locked="0"/>
    </xf>
    <xf numFmtId="0" fontId="0" fillId="0" borderId="35" xfId="0" applyNumberFormat="1" applyFill="1" applyBorder="1" applyAlignment="1" applyProtection="1">
      <alignment/>
      <protection locked="0"/>
    </xf>
    <xf numFmtId="0" fontId="0" fillId="0" borderId="36" xfId="0" applyNumberFormat="1" applyFill="1" applyBorder="1" applyAlignment="1" applyProtection="1">
      <alignment/>
      <protection locked="0"/>
    </xf>
    <xf numFmtId="0" fontId="0" fillId="0" borderId="37" xfId="0" applyFill="1" applyBorder="1" applyAlignment="1" applyProtection="1">
      <alignment vertical="center"/>
      <protection locked="0"/>
    </xf>
    <xf numFmtId="0" fontId="0" fillId="0" borderId="38" xfId="0" applyFill="1" applyBorder="1" applyAlignment="1" applyProtection="1">
      <alignment vertical="center"/>
      <protection locked="0"/>
    </xf>
    <xf numFmtId="0" fontId="81" fillId="0" borderId="0" xfId="0" applyFont="1" applyFill="1" applyBorder="1" applyAlignment="1" applyProtection="1">
      <alignment horizontal="center" vertical="center" textRotation="90" wrapText="1"/>
      <protection locked="0"/>
    </xf>
    <xf numFmtId="0" fontId="0" fillId="0" borderId="39" xfId="0" applyNumberFormat="1" applyFill="1" applyBorder="1" applyAlignment="1" applyProtection="1">
      <alignment/>
      <protection locked="0"/>
    </xf>
    <xf numFmtId="0" fontId="0" fillId="0" borderId="37" xfId="0" applyFill="1" applyBorder="1" applyAlignment="1" applyProtection="1">
      <alignment/>
      <protection locked="0"/>
    </xf>
    <xf numFmtId="0" fontId="0" fillId="0" borderId="0" xfId="0" applyFill="1" applyBorder="1" applyAlignment="1" applyProtection="1">
      <alignment horizontal="center" vertical="center" textRotation="90" wrapText="1"/>
      <protection locked="0"/>
    </xf>
    <xf numFmtId="0" fontId="0" fillId="0" borderId="31" xfId="0" applyFill="1" applyBorder="1" applyAlignment="1" applyProtection="1">
      <alignment/>
      <protection locked="0"/>
    </xf>
    <xf numFmtId="0" fontId="0" fillId="0" borderId="32" xfId="0" applyFill="1" applyBorder="1" applyAlignment="1" applyProtection="1">
      <alignment/>
      <protection locked="0"/>
    </xf>
    <xf numFmtId="0" fontId="0" fillId="0" borderId="21" xfId="0" applyFill="1" applyBorder="1" applyAlignment="1" applyProtection="1">
      <alignment vertical="center"/>
      <protection locked="0"/>
    </xf>
    <xf numFmtId="0" fontId="0" fillId="0" borderId="40" xfId="0" applyFill="1" applyBorder="1" applyAlignment="1" applyProtection="1">
      <alignment vertical="center"/>
      <protection locked="0"/>
    </xf>
    <xf numFmtId="0" fontId="0" fillId="0" borderId="0" xfId="0" applyNumberFormat="1" applyFill="1" applyBorder="1" applyAlignment="1" applyProtection="1">
      <alignment/>
      <protection locked="0"/>
    </xf>
    <xf numFmtId="0" fontId="0" fillId="0" borderId="41"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48" fillId="0" borderId="0" xfId="0" applyFont="1" applyAlignment="1" applyProtection="1">
      <alignment/>
      <protection locked="0"/>
    </xf>
    <xf numFmtId="0" fontId="0" fillId="0" borderId="0" xfId="0" applyAlignment="1" applyProtection="1">
      <alignment/>
      <protection locked="0"/>
    </xf>
    <xf numFmtId="43" fontId="0" fillId="0" borderId="32" xfId="46" applyFont="1" applyFill="1" applyBorder="1" applyAlignment="1" applyProtection="1">
      <alignment/>
      <protection/>
    </xf>
    <xf numFmtId="6" fontId="0" fillId="0" borderId="30" xfId="0" applyNumberFormat="1" applyFill="1" applyBorder="1" applyAlignment="1" applyProtection="1">
      <alignment/>
      <protection/>
    </xf>
    <xf numFmtId="43" fontId="0" fillId="0" borderId="32" xfId="46" applyFont="1" applyFill="1" applyBorder="1" applyAlignment="1" applyProtection="1">
      <alignment horizontal="center" vertical="center"/>
      <protection/>
    </xf>
    <xf numFmtId="6" fontId="0" fillId="0" borderId="30" xfId="0" applyNumberFormat="1" applyFill="1" applyBorder="1" applyAlignment="1" applyProtection="1">
      <alignment horizontal="center" vertical="center"/>
      <protection/>
    </xf>
    <xf numFmtId="6" fontId="0" fillId="0" borderId="43" xfId="0" applyNumberFormat="1" applyFill="1" applyBorder="1" applyAlignment="1" applyProtection="1">
      <alignment horizontal="center" vertical="center"/>
      <protection/>
    </xf>
    <xf numFmtId="43" fontId="0" fillId="0" borderId="44" xfId="46" applyFont="1" applyFill="1" applyBorder="1" applyAlignment="1" applyProtection="1">
      <alignment horizontal="center" vertical="center"/>
      <protection/>
    </xf>
    <xf numFmtId="43" fontId="0" fillId="0" borderId="38" xfId="46" applyFont="1" applyFill="1" applyBorder="1" applyAlignment="1" applyProtection="1">
      <alignment/>
      <protection/>
    </xf>
    <xf numFmtId="6" fontId="0" fillId="0" borderId="43" xfId="0" applyNumberFormat="1" applyFill="1" applyBorder="1" applyAlignment="1" applyProtection="1">
      <alignment/>
      <protection/>
    </xf>
    <xf numFmtId="43" fontId="0" fillId="0" borderId="40" xfId="46" applyFont="1" applyFill="1" applyBorder="1" applyAlignment="1" applyProtection="1">
      <alignment/>
      <protection/>
    </xf>
    <xf numFmtId="6" fontId="0" fillId="0" borderId="45" xfId="0" applyNumberFormat="1" applyFill="1" applyBorder="1" applyAlignment="1" applyProtection="1">
      <alignment/>
      <protection/>
    </xf>
    <xf numFmtId="0" fontId="48" fillId="0" borderId="0" xfId="0" applyFont="1" applyAlignment="1" applyProtection="1">
      <alignment/>
      <protection/>
    </xf>
    <xf numFmtId="0" fontId="0" fillId="0" borderId="0" xfId="0" applyAlignment="1" applyProtection="1">
      <alignment/>
      <protection/>
    </xf>
    <xf numFmtId="0" fontId="48" fillId="0" borderId="46" xfId="0" applyFont="1" applyBorder="1" applyAlignment="1" applyProtection="1">
      <alignment wrapText="1"/>
      <protection/>
    </xf>
    <xf numFmtId="0" fontId="48" fillId="0" borderId="47" xfId="0" applyFont="1" applyBorder="1" applyAlignment="1" applyProtection="1">
      <alignment/>
      <protection/>
    </xf>
    <xf numFmtId="172" fontId="48" fillId="0" borderId="47" xfId="48" applyNumberFormat="1" applyFont="1" applyBorder="1" applyAlignment="1" applyProtection="1">
      <alignment/>
      <protection/>
    </xf>
    <xf numFmtId="0" fontId="48" fillId="0" borderId="48" xfId="0" applyFont="1" applyBorder="1" applyAlignment="1" applyProtection="1">
      <alignment/>
      <protection/>
    </xf>
    <xf numFmtId="0" fontId="8" fillId="0" borderId="0" xfId="0" applyFont="1" applyAlignment="1" applyProtection="1">
      <alignment horizontal="left"/>
      <protection/>
    </xf>
    <xf numFmtId="44" fontId="48" fillId="0" borderId="0" xfId="48" applyFont="1" applyAlignment="1" applyProtection="1">
      <alignment/>
      <protection/>
    </xf>
    <xf numFmtId="44" fontId="48" fillId="0" borderId="0" xfId="48" applyFont="1" applyFill="1" applyAlignment="1" applyProtection="1">
      <alignment horizontal="right"/>
      <protection/>
    </xf>
    <xf numFmtId="0" fontId="8" fillId="0" borderId="10" xfId="0" applyFont="1" applyBorder="1" applyAlignment="1" applyProtection="1">
      <alignment/>
      <protection/>
    </xf>
    <xf numFmtId="0" fontId="8" fillId="0" borderId="11" xfId="0" applyFont="1" applyBorder="1" applyAlignment="1" applyProtection="1">
      <alignment horizontal="center" vertical="center"/>
      <protection/>
    </xf>
    <xf numFmtId="0" fontId="8" fillId="0" borderId="49" xfId="0" applyFont="1" applyBorder="1" applyAlignment="1" applyProtection="1">
      <alignment/>
      <protection/>
    </xf>
    <xf numFmtId="174" fontId="8" fillId="0" borderId="44" xfId="48" applyNumberFormat="1" applyFont="1" applyBorder="1" applyAlignment="1" applyProtection="1">
      <alignment horizontal="center" vertical="center"/>
      <protection/>
    </xf>
    <xf numFmtId="0" fontId="8" fillId="0" borderId="14" xfId="0" applyFont="1" applyBorder="1" applyAlignment="1" applyProtection="1">
      <alignment/>
      <protection/>
    </xf>
    <xf numFmtId="174" fontId="8" fillId="0" borderId="12" xfId="48" applyNumberFormat="1" applyFont="1" applyBorder="1" applyAlignment="1" applyProtection="1">
      <alignment horizontal="center" vertical="center"/>
      <protection/>
    </xf>
    <xf numFmtId="174" fontId="8" fillId="0" borderId="43" xfId="48" applyNumberFormat="1" applyFont="1" applyBorder="1" applyAlignment="1" applyProtection="1">
      <alignment horizontal="center" vertical="center"/>
      <protection/>
    </xf>
    <xf numFmtId="172" fontId="7" fillId="35" borderId="50" xfId="48" applyNumberFormat="1" applyFont="1" applyFill="1" applyBorder="1" applyAlignment="1" applyProtection="1">
      <alignment/>
      <protection/>
    </xf>
    <xf numFmtId="172" fontId="7" fillId="36" borderId="51" xfId="48" applyNumberFormat="1" applyFont="1" applyFill="1" applyBorder="1" applyAlignment="1" applyProtection="1">
      <alignment/>
      <protection/>
    </xf>
    <xf numFmtId="174" fontId="8" fillId="0" borderId="30" xfId="48" applyNumberFormat="1" applyFont="1" applyBorder="1" applyAlignment="1" applyProtection="1">
      <alignment horizontal="center" vertical="center"/>
      <protection/>
    </xf>
    <xf numFmtId="172" fontId="7" fillId="35" borderId="52" xfId="48" applyNumberFormat="1" applyFont="1" applyFill="1" applyBorder="1" applyAlignment="1" applyProtection="1">
      <alignment/>
      <protection/>
    </xf>
    <xf numFmtId="172" fontId="7" fillId="36" borderId="53" xfId="48" applyNumberFormat="1" applyFont="1" applyFill="1" applyBorder="1" applyAlignment="1" applyProtection="1">
      <alignment/>
      <protection/>
    </xf>
    <xf numFmtId="0" fontId="8" fillId="0" borderId="45" xfId="0" applyFont="1" applyBorder="1" applyAlignment="1" applyProtection="1">
      <alignment horizontal="center" vertical="center"/>
      <protection/>
    </xf>
    <xf numFmtId="172" fontId="7" fillId="35" borderId="54" xfId="48" applyNumberFormat="1" applyFont="1" applyFill="1" applyBorder="1" applyAlignment="1" applyProtection="1">
      <alignment/>
      <protection/>
    </xf>
    <xf numFmtId="172" fontId="7" fillId="36" borderId="55" xfId="48" applyNumberFormat="1" applyFont="1" applyFill="1" applyBorder="1" applyAlignment="1" applyProtection="1">
      <alignment/>
      <protection/>
    </xf>
    <xf numFmtId="0" fontId="8" fillId="0" borderId="43" xfId="0" applyFont="1" applyBorder="1" applyAlignment="1" applyProtection="1">
      <alignment/>
      <protection/>
    </xf>
    <xf numFmtId="174" fontId="8" fillId="0" borderId="30" xfId="48" applyNumberFormat="1" applyFont="1" applyBorder="1" applyAlignment="1" applyProtection="1">
      <alignment/>
      <protection/>
    </xf>
    <xf numFmtId="174" fontId="8" fillId="0" borderId="45" xfId="48" applyNumberFormat="1" applyFont="1" applyBorder="1" applyAlignment="1" applyProtection="1">
      <alignment/>
      <protection/>
    </xf>
    <xf numFmtId="172" fontId="7" fillId="36" borderId="51" xfId="48" applyNumberFormat="1" applyFont="1" applyFill="1" applyBorder="1" applyAlignment="1" applyProtection="1">
      <alignment/>
      <protection/>
    </xf>
    <xf numFmtId="174" fontId="8" fillId="0" borderId="31" xfId="48" applyNumberFormat="1" applyFont="1" applyBorder="1" applyAlignment="1" applyProtection="1">
      <alignment/>
      <protection/>
    </xf>
    <xf numFmtId="172" fontId="7" fillId="36" borderId="53" xfId="48" applyNumberFormat="1" applyFont="1" applyFill="1" applyBorder="1" applyAlignment="1" applyProtection="1">
      <alignment/>
      <protection/>
    </xf>
    <xf numFmtId="171" fontId="48" fillId="0" borderId="0" xfId="0" applyNumberFormat="1" applyFont="1" applyAlignment="1" applyProtection="1">
      <alignment/>
      <protection/>
    </xf>
    <xf numFmtId="0" fontId="8" fillId="0" borderId="21" xfId="0" applyFont="1" applyBorder="1" applyAlignment="1" applyProtection="1">
      <alignment/>
      <protection/>
    </xf>
    <xf numFmtId="172" fontId="7" fillId="36" borderId="55" xfId="48" applyNumberFormat="1" applyFont="1" applyFill="1" applyBorder="1" applyAlignment="1" applyProtection="1">
      <alignment/>
      <protection/>
    </xf>
    <xf numFmtId="0" fontId="8" fillId="0" borderId="0" xfId="0" applyFont="1" applyFill="1" applyBorder="1" applyAlignment="1" applyProtection="1">
      <alignment/>
      <protection/>
    </xf>
    <xf numFmtId="174" fontId="8" fillId="0" borderId="0" xfId="48" applyNumberFormat="1" applyFont="1" applyFill="1" applyBorder="1" applyAlignment="1" applyProtection="1">
      <alignment/>
      <protection/>
    </xf>
    <xf numFmtId="173" fontId="8" fillId="0" borderId="0" xfId="0" applyNumberFormat="1" applyFont="1" applyFill="1" applyBorder="1" applyAlignment="1" applyProtection="1">
      <alignment/>
      <protection/>
    </xf>
    <xf numFmtId="172" fontId="7" fillId="0" borderId="0" xfId="48" applyNumberFormat="1" applyFont="1" applyFill="1" applyBorder="1" applyAlignment="1" applyProtection="1">
      <alignment/>
      <protection/>
    </xf>
    <xf numFmtId="172" fontId="7" fillId="35" borderId="56" xfId="48" applyNumberFormat="1" applyFont="1" applyFill="1" applyBorder="1" applyAlignment="1" applyProtection="1">
      <alignment/>
      <protection/>
    </xf>
    <xf numFmtId="172" fontId="7" fillId="36" borderId="57" xfId="48" applyNumberFormat="1" applyFont="1" applyFill="1" applyBorder="1" applyAlignment="1" applyProtection="1">
      <alignment/>
      <protection/>
    </xf>
    <xf numFmtId="172" fontId="7" fillId="35" borderId="58" xfId="48" applyNumberFormat="1" applyFont="1" applyFill="1" applyBorder="1" applyAlignment="1" applyProtection="1">
      <alignment/>
      <protection/>
    </xf>
    <xf numFmtId="172" fontId="7" fillId="36" borderId="59" xfId="48" applyNumberFormat="1" applyFont="1" applyFill="1" applyBorder="1" applyAlignment="1" applyProtection="1">
      <alignment/>
      <protection/>
    </xf>
    <xf numFmtId="172" fontId="7" fillId="35" borderId="60" xfId="48" applyNumberFormat="1" applyFont="1" applyFill="1" applyBorder="1" applyAlignment="1" applyProtection="1">
      <alignment/>
      <protection/>
    </xf>
    <xf numFmtId="172" fontId="7" fillId="36" borderId="17" xfId="48" applyNumberFormat="1" applyFont="1" applyFill="1" applyBorder="1" applyAlignment="1" applyProtection="1">
      <alignment/>
      <protection/>
    </xf>
    <xf numFmtId="0" fontId="48"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center" wrapText="1"/>
      <protection/>
    </xf>
    <xf numFmtId="0" fontId="8" fillId="0" borderId="0" xfId="0" applyFont="1" applyBorder="1" applyAlignment="1" applyProtection="1">
      <alignment/>
      <protection/>
    </xf>
    <xf numFmtId="174" fontId="8" fillId="0" borderId="0" xfId="48" applyNumberFormat="1" applyFont="1" applyBorder="1" applyAlignment="1" applyProtection="1">
      <alignment/>
      <protection/>
    </xf>
    <xf numFmtId="44" fontId="8" fillId="0" borderId="0" xfId="48" applyFont="1" applyFill="1" applyAlignment="1" applyProtection="1">
      <alignment/>
      <protection/>
    </xf>
    <xf numFmtId="44" fontId="8" fillId="0" borderId="0" xfId="48" applyFont="1" applyAlignment="1" applyProtection="1">
      <alignment/>
      <protection/>
    </xf>
    <xf numFmtId="0" fontId="8" fillId="0" borderId="11" xfId="0" applyFont="1" applyBorder="1" applyAlignment="1" applyProtection="1">
      <alignment/>
      <protection/>
    </xf>
    <xf numFmtId="174" fontId="8" fillId="0" borderId="44" xfId="48" applyNumberFormat="1" applyFont="1" applyBorder="1" applyAlignment="1" applyProtection="1">
      <alignment/>
      <protection/>
    </xf>
    <xf numFmtId="174" fontId="8" fillId="0" borderId="12" xfId="48" applyNumberFormat="1" applyFont="1" applyBorder="1" applyAlignment="1" applyProtection="1">
      <alignment/>
      <protection/>
    </xf>
    <xf numFmtId="174" fontId="8" fillId="0" borderId="43" xfId="48" applyNumberFormat="1" applyFont="1" applyBorder="1" applyAlignment="1" applyProtection="1">
      <alignment/>
      <protection/>
    </xf>
    <xf numFmtId="172" fontId="7" fillId="35" borderId="61" xfId="48" applyNumberFormat="1" applyFont="1" applyFill="1" applyBorder="1" applyAlignment="1" applyProtection="1">
      <alignment/>
      <protection/>
    </xf>
    <xf numFmtId="172" fontId="7" fillId="35" borderId="62" xfId="48" applyNumberFormat="1" applyFont="1" applyFill="1" applyBorder="1" applyAlignment="1" applyProtection="1">
      <alignment/>
      <protection/>
    </xf>
    <xf numFmtId="0" fontId="8" fillId="0" borderId="45" xfId="0" applyFont="1" applyBorder="1" applyAlignment="1" applyProtection="1">
      <alignment/>
      <protection/>
    </xf>
    <xf numFmtId="172" fontId="7" fillId="35" borderId="20" xfId="48" applyNumberFormat="1" applyFont="1" applyFill="1" applyBorder="1" applyAlignment="1" applyProtection="1">
      <alignment/>
      <protection/>
    </xf>
    <xf numFmtId="0" fontId="7" fillId="0" borderId="0" xfId="0" applyFont="1" applyAlignment="1" applyProtection="1">
      <alignment horizontal="center" vertical="center"/>
      <protection/>
    </xf>
    <xf numFmtId="0" fontId="8" fillId="0" borderId="0" xfId="0" applyFont="1" applyAlignment="1" applyProtection="1">
      <alignment horizontal="center"/>
      <protection/>
    </xf>
    <xf numFmtId="0" fontId="49" fillId="0" borderId="0" xfId="0" applyFont="1" applyAlignment="1" applyProtection="1">
      <alignment vertical="center"/>
      <protection/>
    </xf>
    <xf numFmtId="0" fontId="8" fillId="0" borderId="0" xfId="0" applyFont="1" applyAlignment="1" applyProtection="1">
      <alignment horizontal="center" vertical="center"/>
      <protection/>
    </xf>
    <xf numFmtId="177" fontId="8" fillId="0" borderId="0" xfId="48" applyNumberFormat="1" applyFont="1" applyFill="1" applyBorder="1" applyAlignment="1" applyProtection="1">
      <alignment/>
      <protection/>
    </xf>
    <xf numFmtId="0" fontId="50" fillId="0" borderId="0" xfId="0" applyFont="1" applyAlignment="1" applyProtection="1">
      <alignment vertical="center"/>
      <protection/>
    </xf>
    <xf numFmtId="0" fontId="51" fillId="0" borderId="0" xfId="0" applyFont="1" applyAlignment="1" applyProtection="1">
      <alignment vertical="center"/>
      <protection/>
    </xf>
    <xf numFmtId="172" fontId="7" fillId="0" borderId="63" xfId="48" applyNumberFormat="1" applyFont="1" applyFill="1" applyBorder="1" applyAlignment="1" applyProtection="1">
      <alignment vertical="center"/>
      <protection/>
    </xf>
    <xf numFmtId="177" fontId="51" fillId="0" borderId="0" xfId="0" applyNumberFormat="1" applyFont="1" applyAlignment="1" applyProtection="1">
      <alignment/>
      <protection/>
    </xf>
    <xf numFmtId="171" fontId="51" fillId="0" borderId="0" xfId="0" applyNumberFormat="1" applyFont="1" applyAlignment="1" applyProtection="1">
      <alignment/>
      <protection/>
    </xf>
    <xf numFmtId="0" fontId="2" fillId="34" borderId="25" xfId="0" applyFont="1" applyFill="1" applyBorder="1" applyAlignment="1" applyProtection="1">
      <alignment horizontal="left" vertical="center"/>
      <protection locked="0"/>
    </xf>
    <xf numFmtId="0" fontId="83" fillId="0" borderId="0" xfId="0" applyFont="1" applyAlignment="1" applyProtection="1">
      <alignment horizontal="center" vertical="center"/>
      <protection/>
    </xf>
    <xf numFmtId="0" fontId="86" fillId="0" borderId="0" xfId="0" applyFont="1" applyAlignment="1" applyProtection="1">
      <alignment horizontal="center" vertical="center"/>
      <protection/>
    </xf>
    <xf numFmtId="0" fontId="52" fillId="0" borderId="28"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44" fontId="91" fillId="33" borderId="19" xfId="0" applyNumberFormat="1" applyFont="1" applyFill="1" applyBorder="1" applyAlignment="1" applyProtection="1">
      <alignment horizontal="center" vertical="center"/>
      <protection/>
    </xf>
    <xf numFmtId="0" fontId="48" fillId="0" borderId="0" xfId="0" applyFont="1" applyBorder="1" applyAlignment="1" applyProtection="1">
      <alignment horizontal="center"/>
      <protection/>
    </xf>
    <xf numFmtId="0" fontId="92"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center" wrapText="1"/>
      <protection/>
    </xf>
    <xf numFmtId="0" fontId="16" fillId="0" borderId="0" xfId="0" applyFont="1" applyBorder="1" applyAlignment="1" applyProtection="1">
      <alignment horizontal="center"/>
      <protection/>
    </xf>
    <xf numFmtId="0" fontId="0" fillId="0" borderId="0" xfId="0" applyBorder="1" applyAlignment="1" applyProtection="1">
      <alignment/>
      <protection locked="0"/>
    </xf>
    <xf numFmtId="172" fontId="0" fillId="0" borderId="44" xfId="0" applyNumberFormat="1" applyBorder="1" applyAlignment="1">
      <alignment/>
    </xf>
    <xf numFmtId="172" fontId="0" fillId="0" borderId="44" xfId="0" applyNumberFormat="1" applyBorder="1" applyAlignment="1" applyProtection="1">
      <alignment/>
      <protection locked="0"/>
    </xf>
    <xf numFmtId="0" fontId="93" fillId="0" borderId="31" xfId="0" applyFont="1" applyBorder="1" applyAlignment="1" applyProtection="1">
      <alignment horizontal="center" vertical="center"/>
      <protection locked="0"/>
    </xf>
    <xf numFmtId="172" fontId="93" fillId="0" borderId="44" xfId="0" applyNumberFormat="1" applyFont="1" applyBorder="1" applyAlignment="1" applyProtection="1">
      <alignment horizontal="center"/>
      <protection locked="0"/>
    </xf>
    <xf numFmtId="0" fontId="56" fillId="0" borderId="44" xfId="0" applyFont="1" applyBorder="1" applyAlignment="1" applyProtection="1">
      <alignment horizontal="center" vertical="center"/>
      <protection locked="0"/>
    </xf>
    <xf numFmtId="0" fontId="94" fillId="0" borderId="44" xfId="0" applyFont="1" applyBorder="1" applyAlignment="1">
      <alignment horizontal="center" vertical="center" wrapText="1"/>
    </xf>
    <xf numFmtId="0" fontId="94" fillId="0" borderId="44" xfId="0" applyFont="1" applyBorder="1" applyAlignment="1">
      <alignment horizontal="center" vertical="center"/>
    </xf>
    <xf numFmtId="0" fontId="95" fillId="0" borderId="30" xfId="0" applyFont="1" applyBorder="1" applyAlignment="1" applyProtection="1">
      <alignment horizontal="center" vertical="center"/>
      <protection locked="0"/>
    </xf>
    <xf numFmtId="0" fontId="7" fillId="37" borderId="60" xfId="0" applyFont="1" applyFill="1" applyBorder="1" applyAlignment="1" applyProtection="1">
      <alignment horizontal="center" vertical="center"/>
      <protection/>
    </xf>
    <xf numFmtId="0" fontId="7" fillId="37" borderId="64" xfId="0" applyFont="1" applyFill="1" applyBorder="1" applyAlignment="1" applyProtection="1">
      <alignment horizontal="center" vertical="center"/>
      <protection/>
    </xf>
    <xf numFmtId="0" fontId="0" fillId="0" borderId="25" xfId="0" applyFill="1" applyBorder="1" applyAlignment="1" applyProtection="1">
      <alignment horizontal="center" wrapText="1"/>
      <protection/>
    </xf>
    <xf numFmtId="172" fontId="7" fillId="0" borderId="0" xfId="48" applyNumberFormat="1" applyFont="1" applyFill="1" applyBorder="1" applyAlignment="1" applyProtection="1">
      <alignment vertical="center"/>
      <protection/>
    </xf>
    <xf numFmtId="0" fontId="86"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top" wrapText="1"/>
      <protection/>
    </xf>
    <xf numFmtId="0" fontId="7" fillId="38" borderId="60" xfId="0" applyFont="1" applyFill="1" applyBorder="1" applyAlignment="1" applyProtection="1">
      <alignment horizontal="center" vertical="center"/>
      <protection/>
    </xf>
    <xf numFmtId="0" fontId="7" fillId="38" borderId="64" xfId="0" applyFont="1" applyFill="1" applyBorder="1" applyAlignment="1" applyProtection="1">
      <alignment horizontal="center" vertical="center"/>
      <protection/>
    </xf>
    <xf numFmtId="0" fontId="52" fillId="38" borderId="60" xfId="0" applyFont="1" applyFill="1" applyBorder="1" applyAlignment="1" applyProtection="1">
      <alignment horizontal="center" vertical="center"/>
      <protection/>
    </xf>
    <xf numFmtId="174" fontId="8" fillId="0" borderId="37" xfId="48" applyNumberFormat="1" applyFont="1" applyBorder="1" applyAlignment="1" applyProtection="1">
      <alignment/>
      <protection/>
    </xf>
    <xf numFmtId="9" fontId="8" fillId="0" borderId="65" xfId="52" applyFont="1" applyBorder="1" applyAlignment="1" applyProtection="1">
      <alignment horizontal="center"/>
      <protection/>
    </xf>
    <xf numFmtId="9" fontId="8" fillId="0" borderId="66" xfId="52" applyFont="1" applyBorder="1" applyAlignment="1" applyProtection="1">
      <alignment horizontal="center"/>
      <protection/>
    </xf>
    <xf numFmtId="182" fontId="8" fillId="0" borderId="65" xfId="52" applyNumberFormat="1" applyFont="1" applyBorder="1" applyAlignment="1" applyProtection="1">
      <alignment horizontal="center"/>
      <protection/>
    </xf>
    <xf numFmtId="9" fontId="8" fillId="0" borderId="67" xfId="52" applyFont="1" applyBorder="1" applyAlignment="1" applyProtection="1">
      <alignment horizontal="center"/>
      <protection/>
    </xf>
    <xf numFmtId="9" fontId="8" fillId="0" borderId="28" xfId="52" applyFont="1" applyBorder="1" applyAlignment="1" applyProtection="1">
      <alignment horizontal="center"/>
      <protection/>
    </xf>
    <xf numFmtId="10" fontId="8" fillId="0" borderId="65" xfId="52" applyNumberFormat="1" applyFont="1" applyBorder="1" applyAlignment="1" applyProtection="1">
      <alignment horizontal="center"/>
      <protection/>
    </xf>
    <xf numFmtId="10" fontId="8" fillId="0" borderId="20" xfId="52" applyNumberFormat="1" applyFont="1" applyBorder="1" applyAlignment="1" applyProtection="1">
      <alignment horizontal="center"/>
      <protection/>
    </xf>
    <xf numFmtId="10" fontId="8" fillId="0" borderId="68" xfId="52" applyNumberFormat="1" applyFont="1" applyBorder="1" applyAlignment="1" applyProtection="1">
      <alignment horizontal="center"/>
      <protection/>
    </xf>
    <xf numFmtId="10" fontId="8" fillId="0" borderId="19" xfId="52" applyNumberFormat="1" applyFont="1" applyBorder="1" applyAlignment="1" applyProtection="1">
      <alignment horizontal="center"/>
      <protection/>
    </xf>
    <xf numFmtId="10" fontId="8" fillId="0" borderId="62" xfId="52" applyNumberFormat="1" applyFont="1" applyBorder="1" applyAlignment="1" applyProtection="1">
      <alignment horizontal="center"/>
      <protection/>
    </xf>
    <xf numFmtId="43" fontId="0" fillId="0" borderId="11" xfId="46" applyFont="1" applyFill="1" applyBorder="1" applyAlignment="1" applyProtection="1">
      <alignment horizontal="center" vertical="center"/>
      <protection/>
    </xf>
    <xf numFmtId="43" fontId="0" fillId="0" borderId="12" xfId="46" applyFont="1" applyFill="1" applyBorder="1" applyAlignment="1" applyProtection="1">
      <alignment horizontal="center" vertical="center"/>
      <protection/>
    </xf>
    <xf numFmtId="0" fontId="0" fillId="0" borderId="69" xfId="0" applyFill="1" applyBorder="1" applyAlignment="1" applyProtection="1">
      <alignment/>
      <protection locked="0"/>
    </xf>
    <xf numFmtId="0" fontId="0" fillId="0" borderId="70" xfId="0" applyFill="1" applyBorder="1" applyAlignment="1" applyProtection="1">
      <alignment/>
      <protection locked="0"/>
    </xf>
    <xf numFmtId="6" fontId="0" fillId="0" borderId="45" xfId="0" applyNumberFormat="1" applyFill="1" applyBorder="1" applyAlignment="1" applyProtection="1">
      <alignment horizontal="center" vertical="center"/>
      <protection/>
    </xf>
    <xf numFmtId="0" fontId="0" fillId="0" borderId="41" xfId="0" applyNumberFormat="1" applyFill="1" applyBorder="1" applyAlignment="1" applyProtection="1">
      <alignment/>
      <protection locked="0"/>
    </xf>
    <xf numFmtId="0" fontId="2" fillId="0" borderId="0" xfId="0" applyFont="1" applyFill="1" applyBorder="1" applyAlignment="1" applyProtection="1">
      <alignment vertical="center"/>
      <protection locked="0"/>
    </xf>
    <xf numFmtId="0" fontId="0" fillId="0" borderId="69" xfId="0" applyFill="1" applyBorder="1" applyAlignment="1" applyProtection="1">
      <alignment vertical="center"/>
      <protection locked="0"/>
    </xf>
    <xf numFmtId="43" fontId="0" fillId="0" borderId="38" xfId="46" applyFont="1" applyFill="1" applyBorder="1" applyAlignment="1" applyProtection="1">
      <alignment/>
      <protection/>
    </xf>
    <xf numFmtId="0" fontId="0" fillId="0" borderId="70" xfId="0" applyFill="1" applyBorder="1" applyAlignment="1" applyProtection="1">
      <alignment vertical="center"/>
      <protection locked="0"/>
    </xf>
    <xf numFmtId="0" fontId="0" fillId="0" borderId="71" xfId="0" applyFont="1" applyFill="1" applyBorder="1" applyAlignment="1" applyProtection="1">
      <alignment vertical="center"/>
      <protection locked="0"/>
    </xf>
    <xf numFmtId="0" fontId="2" fillId="0" borderId="21" xfId="0" applyFont="1" applyFill="1" applyBorder="1" applyAlignment="1" applyProtection="1">
      <alignment vertical="center"/>
      <protection locked="0"/>
    </xf>
    <xf numFmtId="43" fontId="0" fillId="0" borderId="40" xfId="46" applyFont="1" applyFill="1" applyBorder="1" applyAlignment="1" applyProtection="1">
      <alignment horizontal="center" vertical="center"/>
      <protection/>
    </xf>
    <xf numFmtId="44" fontId="0" fillId="0" borderId="55" xfId="48" applyFont="1" applyFill="1" applyBorder="1" applyAlignment="1" applyProtection="1">
      <alignment horizontal="center" vertical="center"/>
      <protection/>
    </xf>
    <xf numFmtId="44" fontId="0" fillId="0" borderId="51" xfId="48" applyFont="1" applyFill="1" applyBorder="1" applyAlignment="1" applyProtection="1">
      <alignment vertical="center"/>
      <protection/>
    </xf>
    <xf numFmtId="44" fontId="0" fillId="0" borderId="53" xfId="48" applyFont="1" applyFill="1" applyBorder="1" applyAlignment="1" applyProtection="1">
      <alignment vertical="center"/>
      <protection/>
    </xf>
    <xf numFmtId="44" fontId="0" fillId="0" borderId="61" xfId="48" applyFont="1" applyFill="1" applyBorder="1" applyAlignment="1" applyProtection="1">
      <alignment horizontal="right" vertical="center"/>
      <protection/>
    </xf>
    <xf numFmtId="44" fontId="0" fillId="0" borderId="62" xfId="48" applyFont="1" applyFill="1" applyBorder="1" applyAlignment="1" applyProtection="1">
      <alignment horizontal="right" vertical="center"/>
      <protection/>
    </xf>
    <xf numFmtId="44" fontId="0" fillId="0" borderId="20" xfId="48" applyFont="1" applyFill="1" applyBorder="1" applyAlignment="1" applyProtection="1">
      <alignment horizontal="right" vertical="center"/>
      <protection/>
    </xf>
    <xf numFmtId="0" fontId="2" fillId="34" borderId="72" xfId="0" applyFont="1" applyFill="1" applyBorder="1" applyAlignment="1" applyProtection="1">
      <alignment horizontal="center" vertical="center"/>
      <protection locked="0"/>
    </xf>
    <xf numFmtId="43" fontId="0" fillId="0" borderId="10" xfId="46" applyFont="1" applyFill="1" applyBorder="1" applyAlignment="1" applyProtection="1">
      <alignment horizontal="center" vertical="center"/>
      <protection/>
    </xf>
    <xf numFmtId="6" fontId="0" fillId="0" borderId="13" xfId="0" applyNumberFormat="1" applyFill="1" applyBorder="1" applyAlignment="1" applyProtection="1">
      <alignment horizontal="center" vertical="center"/>
      <protection/>
    </xf>
    <xf numFmtId="43" fontId="0" fillId="0" borderId="49" xfId="46" applyFont="1" applyFill="1" applyBorder="1" applyAlignment="1" applyProtection="1">
      <alignment horizontal="center" vertical="center"/>
      <protection/>
    </xf>
    <xf numFmtId="6" fontId="0" fillId="0" borderId="73" xfId="0" applyNumberFormat="1" applyFill="1" applyBorder="1" applyAlignment="1" applyProtection="1">
      <alignment horizontal="center" vertical="center"/>
      <protection/>
    </xf>
    <xf numFmtId="44" fontId="0" fillId="0" borderId="61" xfId="48" applyFont="1" applyFill="1" applyBorder="1" applyAlignment="1" applyProtection="1">
      <alignment vertical="center"/>
      <protection/>
    </xf>
    <xf numFmtId="44" fontId="0" fillId="0" borderId="62" xfId="48" applyFont="1" applyFill="1" applyBorder="1" applyAlignment="1" applyProtection="1">
      <alignment vertical="center"/>
      <protection/>
    </xf>
    <xf numFmtId="44" fontId="0" fillId="0" borderId="62" xfId="48" applyFont="1" applyFill="1" applyBorder="1" applyAlignment="1" applyProtection="1">
      <alignment horizontal="center" vertical="center"/>
      <protection/>
    </xf>
    <xf numFmtId="0" fontId="0" fillId="0" borderId="74" xfId="0"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ont="1" applyFill="1" applyBorder="1" applyAlignment="1" applyProtection="1">
      <alignment horizontal="left" vertical="center"/>
      <protection locked="0"/>
    </xf>
    <xf numFmtId="6" fontId="0" fillId="0" borderId="0" xfId="48" applyNumberFormat="1" applyFont="1" applyFill="1" applyBorder="1" applyAlignment="1" applyProtection="1">
      <alignment horizontal="left" vertical="center"/>
      <protection/>
    </xf>
    <xf numFmtId="0" fontId="0" fillId="0" borderId="0" xfId="0" applyFill="1" applyBorder="1" applyAlignment="1" applyProtection="1">
      <alignment horizontal="left"/>
      <protection locked="0"/>
    </xf>
    <xf numFmtId="0" fontId="0" fillId="0" borderId="0" xfId="0" applyFont="1" applyFill="1" applyBorder="1" applyAlignment="1" applyProtection="1">
      <alignment vertical="center"/>
      <protection locked="0"/>
    </xf>
    <xf numFmtId="43" fontId="0" fillId="0" borderId="0" xfId="46" applyFont="1" applyFill="1" applyBorder="1" applyAlignment="1" applyProtection="1">
      <alignment horizontal="center" vertical="center"/>
      <protection/>
    </xf>
    <xf numFmtId="6"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locked="0"/>
    </xf>
    <xf numFmtId="44" fontId="0" fillId="0" borderId="0" xfId="48" applyFont="1" applyFill="1" applyBorder="1" applyAlignment="1" applyProtection="1">
      <alignment horizontal="right" vertical="center"/>
      <protection/>
    </xf>
    <xf numFmtId="43" fontId="83" fillId="0" borderId="0" xfId="46" applyFont="1" applyFill="1" applyBorder="1" applyAlignment="1" applyProtection="1">
      <alignment horizontal="center" vertical="center"/>
      <protection locked="0"/>
    </xf>
    <xf numFmtId="43" fontId="0" fillId="0" borderId="0" xfId="46"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44" fontId="0" fillId="0" borderId="0" xfId="48" applyFont="1" applyFill="1" applyBorder="1" applyAlignment="1" applyProtection="1">
      <alignment horizontal="center" vertical="center"/>
      <protection/>
    </xf>
    <xf numFmtId="44" fontId="0" fillId="0" borderId="0" xfId="48" applyFont="1" applyFill="1" applyBorder="1" applyAlignment="1" applyProtection="1">
      <alignment vertical="center"/>
      <protection/>
    </xf>
    <xf numFmtId="0" fontId="0" fillId="0" borderId="71" xfId="0" applyFill="1" applyBorder="1" applyAlignment="1" applyProtection="1">
      <alignment vertical="center"/>
      <protection locked="0"/>
    </xf>
    <xf numFmtId="44" fontId="0" fillId="0" borderId="55" xfId="48" applyFont="1" applyFill="1" applyBorder="1" applyAlignment="1" applyProtection="1">
      <alignment vertical="center"/>
      <protection/>
    </xf>
    <xf numFmtId="43" fontId="0" fillId="0" borderId="0" xfId="46" applyFont="1" applyFill="1" applyBorder="1" applyAlignment="1" applyProtection="1">
      <alignment/>
      <protection/>
    </xf>
    <xf numFmtId="6" fontId="0" fillId="0" borderId="0" xfId="0" applyNumberFormat="1" applyFill="1" applyBorder="1" applyAlignment="1" applyProtection="1">
      <alignment/>
      <protection/>
    </xf>
    <xf numFmtId="43" fontId="0" fillId="0" borderId="28" xfId="46" applyFont="1" applyFill="1" applyBorder="1" applyAlignment="1" applyProtection="1">
      <alignment/>
      <protection/>
    </xf>
    <xf numFmtId="6" fontId="0" fillId="0" borderId="28" xfId="0" applyNumberFormat="1" applyFill="1" applyBorder="1" applyAlignment="1" applyProtection="1">
      <alignment/>
      <protection/>
    </xf>
    <xf numFmtId="0" fontId="0" fillId="0" borderId="28" xfId="0" applyFill="1" applyBorder="1" applyAlignment="1" applyProtection="1">
      <alignment horizontal="center" vertical="center"/>
      <protection locked="0"/>
    </xf>
    <xf numFmtId="44" fontId="0" fillId="0" borderId="28" xfId="48" applyFont="1" applyFill="1" applyBorder="1" applyAlignment="1" applyProtection="1">
      <alignment vertical="center"/>
      <protection/>
    </xf>
    <xf numFmtId="0" fontId="0" fillId="0" borderId="75" xfId="0" applyFill="1" applyBorder="1" applyAlignment="1" applyProtection="1">
      <alignment vertical="center"/>
      <protection locked="0"/>
    </xf>
    <xf numFmtId="44" fontId="0" fillId="0" borderId="76" xfId="48" applyFont="1" applyFill="1" applyBorder="1" applyAlignment="1" applyProtection="1">
      <alignment vertical="center"/>
      <protection/>
    </xf>
    <xf numFmtId="43" fontId="0" fillId="0" borderId="32" xfId="46" applyFont="1" applyFill="1" applyBorder="1" applyAlignment="1" applyProtection="1">
      <alignment vertical="center"/>
      <protection/>
    </xf>
    <xf numFmtId="6" fontId="0" fillId="0" borderId="30" xfId="0" applyNumberFormat="1" applyFill="1" applyBorder="1" applyAlignment="1" applyProtection="1">
      <alignment vertical="center"/>
      <protection/>
    </xf>
    <xf numFmtId="43" fontId="0" fillId="0" borderId="40" xfId="46" applyFont="1" applyFill="1" applyBorder="1" applyAlignment="1" applyProtection="1">
      <alignment vertical="center"/>
      <protection/>
    </xf>
    <xf numFmtId="6" fontId="0" fillId="0" borderId="45" xfId="0" applyNumberFormat="1" applyFill="1" applyBorder="1" applyAlignment="1" applyProtection="1">
      <alignment vertical="center"/>
      <protection/>
    </xf>
    <xf numFmtId="43" fontId="0" fillId="0" borderId="38" xfId="46" applyFont="1" applyFill="1" applyBorder="1" applyAlignment="1" applyProtection="1">
      <alignment vertical="center"/>
      <protection/>
    </xf>
    <xf numFmtId="6" fontId="0" fillId="0" borderId="43" xfId="0" applyNumberFormat="1" applyFill="1" applyBorder="1" applyAlignment="1" applyProtection="1">
      <alignment vertical="center"/>
      <protection/>
    </xf>
    <xf numFmtId="43" fontId="0" fillId="0" borderId="42" xfId="46" applyFont="1" applyFill="1" applyBorder="1" applyAlignment="1" applyProtection="1">
      <alignment vertical="center"/>
      <protection/>
    </xf>
    <xf numFmtId="6" fontId="0" fillId="0" borderId="77" xfId="0" applyNumberFormat="1" applyFill="1" applyBorder="1" applyAlignment="1" applyProtection="1">
      <alignment vertical="center"/>
      <protection/>
    </xf>
    <xf numFmtId="43" fontId="0" fillId="0" borderId="0" xfId="46" applyFont="1" applyFill="1" applyBorder="1" applyAlignment="1" applyProtection="1">
      <alignment vertical="center"/>
      <protection/>
    </xf>
    <xf numFmtId="6" fontId="0" fillId="0" borderId="0" xfId="0" applyNumberFormat="1" applyFill="1" applyBorder="1" applyAlignment="1" applyProtection="1">
      <alignment vertical="center"/>
      <protection/>
    </xf>
    <xf numFmtId="0" fontId="81" fillId="0" borderId="31" xfId="0" applyFont="1" applyFill="1" applyBorder="1" applyAlignment="1" applyProtection="1">
      <alignment vertical="center"/>
      <protection locked="0"/>
    </xf>
    <xf numFmtId="0" fontId="0" fillId="0" borderId="78" xfId="0" applyFill="1" applyBorder="1" applyAlignment="1" applyProtection="1">
      <alignment vertical="center"/>
      <protection locked="0"/>
    </xf>
    <xf numFmtId="0" fontId="0" fillId="0" borderId="0" xfId="0" applyFill="1" applyBorder="1" applyAlignment="1" applyProtection="1">
      <alignment/>
      <protection locked="0"/>
    </xf>
    <xf numFmtId="43" fontId="0" fillId="0" borderId="32" xfId="46" applyNumberFormat="1" applyFont="1" applyFill="1" applyBorder="1" applyAlignment="1" applyProtection="1">
      <alignment/>
      <protection/>
    </xf>
    <xf numFmtId="43" fontId="0" fillId="0" borderId="38" xfId="46" applyNumberFormat="1" applyFont="1" applyFill="1" applyBorder="1" applyAlignment="1" applyProtection="1">
      <alignment/>
      <protection/>
    </xf>
    <xf numFmtId="186" fontId="0" fillId="0" borderId="40" xfId="46" applyNumberFormat="1" applyFont="1" applyFill="1" applyBorder="1" applyAlignment="1" applyProtection="1">
      <alignment/>
      <protection/>
    </xf>
    <xf numFmtId="186" fontId="0" fillId="0" borderId="0" xfId="46" applyNumberFormat="1" applyFont="1" applyFill="1" applyBorder="1" applyAlignment="1" applyProtection="1">
      <alignment/>
      <protection/>
    </xf>
    <xf numFmtId="0" fontId="0" fillId="0" borderId="51" xfId="0" applyFill="1" applyBorder="1" applyAlignment="1" applyProtection="1">
      <alignment vertical="center"/>
      <protection locked="0"/>
    </xf>
    <xf numFmtId="0" fontId="0" fillId="0" borderId="53" xfId="0" applyFill="1" applyBorder="1" applyAlignment="1" applyProtection="1">
      <alignment vertical="center"/>
      <protection locked="0"/>
    </xf>
    <xf numFmtId="0" fontId="0" fillId="0" borderId="71"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55" xfId="0" applyFont="1" applyFill="1" applyBorder="1" applyAlignment="1" applyProtection="1">
      <alignment horizontal="left" vertical="center"/>
      <protection locked="0"/>
    </xf>
    <xf numFmtId="44" fontId="0" fillId="0" borderId="20" xfId="48" applyFont="1" applyFill="1" applyBorder="1" applyAlignment="1" applyProtection="1">
      <alignment horizontal="center" vertical="center"/>
      <protection/>
    </xf>
    <xf numFmtId="43" fontId="0" fillId="0" borderId="0" xfId="46" applyNumberFormat="1" applyFont="1" applyFill="1" applyBorder="1" applyAlignment="1" applyProtection="1">
      <alignment/>
      <protection/>
    </xf>
    <xf numFmtId="43" fontId="0" fillId="0" borderId="40" xfId="46" applyNumberFormat="1" applyFont="1" applyFill="1" applyBorder="1" applyAlignment="1" applyProtection="1">
      <alignment/>
      <protection/>
    </xf>
    <xf numFmtId="0" fontId="2" fillId="0" borderId="16" xfId="0" applyFont="1" applyFill="1" applyBorder="1" applyAlignment="1" applyProtection="1">
      <alignment vertical="center"/>
      <protection locked="0"/>
    </xf>
    <xf numFmtId="0" fontId="0" fillId="0" borderId="16" xfId="0" applyFill="1" applyBorder="1" applyAlignment="1" applyProtection="1">
      <alignment/>
      <protection locked="0"/>
    </xf>
    <xf numFmtId="0" fontId="0" fillId="0" borderId="16" xfId="0" applyFont="1" applyFill="1" applyBorder="1" applyAlignment="1" applyProtection="1">
      <alignment vertical="center"/>
      <protection locked="0"/>
    </xf>
    <xf numFmtId="43" fontId="0" fillId="0" borderId="38" xfId="46" applyFont="1" applyFill="1" applyBorder="1" applyAlignment="1" applyProtection="1">
      <alignment horizontal="center" vertical="center"/>
      <protection/>
    </xf>
    <xf numFmtId="44" fontId="0" fillId="0" borderId="20" xfId="48" applyFont="1" applyFill="1" applyBorder="1" applyAlignment="1" applyProtection="1">
      <alignment vertical="center"/>
      <protection/>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Alignment="1">
      <alignment wrapText="1"/>
    </xf>
    <xf numFmtId="0" fontId="7" fillId="39" borderId="60" xfId="0" applyFont="1" applyFill="1" applyBorder="1" applyAlignment="1" applyProtection="1">
      <alignment horizontal="center" vertical="center"/>
      <protection/>
    </xf>
    <xf numFmtId="0" fontId="7" fillId="39" borderId="64" xfId="0" applyFont="1" applyFill="1" applyBorder="1" applyAlignment="1" applyProtection="1">
      <alignment horizontal="center" vertical="center"/>
      <protection/>
    </xf>
    <xf numFmtId="0" fontId="7" fillId="40" borderId="60" xfId="0" applyFont="1" applyFill="1" applyBorder="1" applyAlignment="1" applyProtection="1">
      <alignment horizontal="center" vertical="center"/>
      <protection/>
    </xf>
    <xf numFmtId="0" fontId="7" fillId="40" borderId="64" xfId="0" applyFont="1" applyFill="1" applyBorder="1" applyAlignment="1" applyProtection="1">
      <alignment horizontal="center" vertical="center"/>
      <protection/>
    </xf>
    <xf numFmtId="0" fontId="48" fillId="0" borderId="0" xfId="0" applyFont="1" applyBorder="1" applyAlignment="1" applyProtection="1">
      <alignment/>
      <protection/>
    </xf>
    <xf numFmtId="0" fontId="2"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locked="0"/>
    </xf>
    <xf numFmtId="0" fontId="52" fillId="38" borderId="60" xfId="0" applyFont="1" applyFill="1" applyBorder="1" applyAlignment="1" applyProtection="1">
      <alignment horizontal="center" vertical="center"/>
      <protection/>
    </xf>
    <xf numFmtId="0" fontId="52" fillId="37" borderId="60" xfId="0" applyFont="1" applyFill="1" applyBorder="1" applyAlignment="1" applyProtection="1">
      <alignment horizontal="center" vertical="center"/>
      <protection/>
    </xf>
    <xf numFmtId="0" fontId="83" fillId="0" borderId="0" xfId="0" applyFont="1" applyAlignment="1" applyProtection="1">
      <alignment horizontal="center" vertical="center" wrapText="1"/>
      <protection/>
    </xf>
    <xf numFmtId="0" fontId="86" fillId="0" borderId="0" xfId="0" applyFont="1" applyFill="1" applyBorder="1" applyAlignment="1" applyProtection="1">
      <alignment vertical="center" wrapText="1"/>
      <protection/>
    </xf>
    <xf numFmtId="0" fontId="16" fillId="0" borderId="0" xfId="0" applyFont="1" applyBorder="1" applyAlignment="1" applyProtection="1">
      <alignment horizontal="center" vertical="center" wrapText="1"/>
      <protection/>
    </xf>
    <xf numFmtId="0" fontId="16" fillId="41" borderId="18" xfId="0" applyFont="1" applyFill="1" applyBorder="1" applyAlignment="1" applyProtection="1">
      <alignment horizontal="center" vertical="center" wrapText="1"/>
      <protection/>
    </xf>
    <xf numFmtId="0" fontId="16" fillId="24" borderId="18" xfId="0" applyFont="1" applyFill="1" applyBorder="1" applyAlignment="1" applyProtection="1">
      <alignment horizontal="center" vertical="center" wrapText="1"/>
      <protection/>
    </xf>
    <xf numFmtId="0" fontId="16" fillId="23" borderId="18" xfId="0" applyFont="1" applyFill="1" applyBorder="1" applyAlignment="1" applyProtection="1">
      <alignment horizontal="center" vertical="center" wrapText="1"/>
      <protection/>
    </xf>
    <xf numFmtId="0" fontId="96" fillId="23" borderId="44" xfId="0" applyFont="1" applyFill="1" applyBorder="1" applyAlignment="1" applyProtection="1">
      <alignment/>
      <protection locked="0"/>
    </xf>
    <xf numFmtId="0" fontId="0" fillId="23" borderId="44" xfId="0" applyFill="1" applyBorder="1" applyAlignment="1" applyProtection="1">
      <alignment/>
      <protection locked="0"/>
    </xf>
    <xf numFmtId="0" fontId="0" fillId="24" borderId="44" xfId="0" applyFill="1" applyBorder="1" applyAlignment="1" applyProtection="1">
      <alignment/>
      <protection locked="0"/>
    </xf>
    <xf numFmtId="0" fontId="94" fillId="24" borderId="44" xfId="0" applyFont="1" applyFill="1" applyBorder="1" applyAlignment="1" applyProtection="1">
      <alignment/>
      <protection locked="0"/>
    </xf>
    <xf numFmtId="0" fontId="97" fillId="0" borderId="0" xfId="0" applyFont="1" applyAlignment="1" applyProtection="1">
      <alignment vertical="center" wrapText="1"/>
      <protection/>
    </xf>
    <xf numFmtId="0" fontId="97" fillId="0" borderId="16" xfId="0" applyFont="1" applyBorder="1" applyAlignment="1" applyProtection="1">
      <alignment vertical="center" wrapText="1"/>
      <protection/>
    </xf>
    <xf numFmtId="0" fontId="82" fillId="0" borderId="0" xfId="0" applyFont="1" applyAlignment="1" applyProtection="1">
      <alignment horizontal="left" vertical="center"/>
      <protection/>
    </xf>
    <xf numFmtId="0" fontId="0" fillId="0" borderId="0" xfId="0" applyBorder="1" applyAlignment="1" applyProtection="1">
      <alignment horizontal="center" vertical="center" wrapText="1"/>
      <protection/>
    </xf>
    <xf numFmtId="0" fontId="98" fillId="0" borderId="0" xfId="0" applyFont="1" applyBorder="1" applyAlignment="1" applyProtection="1">
      <alignment horizontal="center" vertical="center" wrapText="1"/>
      <protection/>
    </xf>
    <xf numFmtId="0" fontId="97" fillId="0" borderId="0" xfId="0" applyFont="1" applyBorder="1" applyAlignment="1" applyProtection="1">
      <alignment vertical="center" wrapText="1"/>
      <protection/>
    </xf>
    <xf numFmtId="9" fontId="0" fillId="0" borderId="16" xfId="0" applyNumberFormat="1" applyBorder="1" applyAlignment="1" applyProtection="1">
      <alignment horizontal="center" vertical="center"/>
      <protection locked="0"/>
    </xf>
    <xf numFmtId="44" fontId="0" fillId="0" borderId="0" xfId="0" applyNumberFormat="1" applyBorder="1" applyAlignment="1" applyProtection="1">
      <alignment horizontal="center" vertical="center"/>
      <protection locked="0"/>
    </xf>
    <xf numFmtId="0" fontId="52" fillId="23" borderId="60" xfId="0" applyFont="1" applyFill="1" applyBorder="1" applyAlignment="1" applyProtection="1">
      <alignment horizontal="center" vertical="center"/>
      <protection/>
    </xf>
    <xf numFmtId="0" fontId="7" fillId="23" borderId="79" xfId="0" applyFont="1" applyFill="1" applyBorder="1" applyAlignment="1" applyProtection="1">
      <alignment horizontal="center" vertical="center"/>
      <protection/>
    </xf>
    <xf numFmtId="0" fontId="7" fillId="23" borderId="80" xfId="0" applyFont="1" applyFill="1" applyBorder="1" applyAlignment="1" applyProtection="1">
      <alignment horizontal="center" vertical="center"/>
      <protection/>
    </xf>
    <xf numFmtId="0" fontId="52" fillId="40" borderId="60" xfId="0" applyFont="1" applyFill="1" applyBorder="1" applyAlignment="1" applyProtection="1">
      <alignment horizontal="center" vertical="center"/>
      <protection/>
    </xf>
    <xf numFmtId="0" fontId="52" fillId="39" borderId="60" xfId="0" applyFont="1" applyFill="1" applyBorder="1" applyAlignment="1" applyProtection="1">
      <alignment horizontal="center" vertical="center"/>
      <protection/>
    </xf>
    <xf numFmtId="44" fontId="0" fillId="32" borderId="81" xfId="0" applyNumberFormat="1" applyFill="1" applyBorder="1" applyAlignment="1" applyProtection="1">
      <alignment horizontal="center" vertical="center"/>
      <protection locked="0"/>
    </xf>
    <xf numFmtId="0" fontId="0" fillId="0" borderId="0" xfId="0" applyAlignment="1" applyProtection="1">
      <alignment horizontal="center" wrapText="1"/>
      <protection locked="0"/>
    </xf>
    <xf numFmtId="9" fontId="0" fillId="0" borderId="0" xfId="0" applyNumberFormat="1" applyFill="1" applyBorder="1" applyAlignment="1" applyProtection="1">
      <alignment horizontal="center" vertical="center"/>
      <protection/>
    </xf>
    <xf numFmtId="44" fontId="85" fillId="0" borderId="0" xfId="0" applyNumberFormat="1" applyFont="1" applyFill="1" applyBorder="1" applyAlignment="1" applyProtection="1">
      <alignment horizontal="center" vertical="center"/>
      <protection/>
    </xf>
    <xf numFmtId="0" fontId="94" fillId="0" borderId="19" xfId="0" applyFont="1" applyBorder="1" applyAlignment="1" applyProtection="1">
      <alignment horizontal="center" vertical="center" wrapText="1"/>
      <protection/>
    </xf>
    <xf numFmtId="173" fontId="8" fillId="42" borderId="11" xfId="0" applyNumberFormat="1" applyFont="1" applyFill="1" applyBorder="1" applyAlignment="1" applyProtection="1">
      <alignment/>
      <protection locked="0"/>
    </xf>
    <xf numFmtId="173" fontId="8" fillId="42" borderId="44" xfId="0" applyNumberFormat="1" applyFont="1" applyFill="1" applyBorder="1" applyAlignment="1" applyProtection="1">
      <alignment/>
      <protection locked="0"/>
    </xf>
    <xf numFmtId="173" fontId="8" fillId="42" borderId="12" xfId="0" applyNumberFormat="1" applyFont="1" applyFill="1" applyBorder="1" applyAlignment="1" applyProtection="1">
      <alignment/>
      <protection locked="0"/>
    </xf>
    <xf numFmtId="173" fontId="8" fillId="42" borderId="54" xfId="0" applyNumberFormat="1" applyFont="1" applyFill="1" applyBorder="1" applyAlignment="1" applyProtection="1">
      <alignment/>
      <protection locked="0"/>
    </xf>
    <xf numFmtId="173" fontId="8" fillId="42" borderId="50" xfId="0" applyNumberFormat="1" applyFont="1" applyFill="1" applyBorder="1" applyAlignment="1" applyProtection="1">
      <alignment/>
      <protection locked="0"/>
    </xf>
    <xf numFmtId="173" fontId="8" fillId="42" borderId="52" xfId="0" applyNumberFormat="1" applyFont="1" applyFill="1" applyBorder="1" applyAlignment="1" applyProtection="1">
      <alignment/>
      <protection locked="0"/>
    </xf>
    <xf numFmtId="0" fontId="0" fillId="42" borderId="62" xfId="0" applyFill="1" applyBorder="1" applyAlignment="1" applyProtection="1">
      <alignment horizontal="center" vertical="center"/>
      <protection locked="0"/>
    </xf>
    <xf numFmtId="0" fontId="0" fillId="42" borderId="20" xfId="0" applyFill="1" applyBorder="1" applyAlignment="1" applyProtection="1">
      <alignment horizontal="center" vertical="center"/>
      <protection locked="0"/>
    </xf>
    <xf numFmtId="0" fontId="0" fillId="42" borderId="61" xfId="0" applyFill="1" applyBorder="1" applyAlignment="1" applyProtection="1">
      <alignment horizontal="center" vertical="center"/>
      <protection locked="0"/>
    </xf>
    <xf numFmtId="0" fontId="0" fillId="42" borderId="82" xfId="0" applyFill="1" applyBorder="1" applyAlignment="1" applyProtection="1">
      <alignment horizontal="center" vertical="center"/>
      <protection locked="0"/>
    </xf>
    <xf numFmtId="0" fontId="7" fillId="38" borderId="17" xfId="0" applyFont="1" applyFill="1" applyBorder="1" applyAlignment="1" applyProtection="1">
      <alignment horizontal="center" vertical="center"/>
      <protection/>
    </xf>
    <xf numFmtId="0" fontId="52" fillId="38" borderId="72" xfId="0" applyFont="1" applyFill="1" applyBorder="1" applyAlignment="1" applyProtection="1">
      <alignment horizontal="center" vertical="center"/>
      <protection/>
    </xf>
    <xf numFmtId="172" fontId="7" fillId="42" borderId="63" xfId="48" applyNumberFormat="1" applyFont="1" applyFill="1" applyBorder="1" applyAlignment="1" applyProtection="1">
      <alignment vertical="center"/>
      <protection/>
    </xf>
    <xf numFmtId="172" fontId="7" fillId="42" borderId="83" xfId="48" applyNumberFormat="1" applyFont="1" applyFill="1" applyBorder="1" applyAlignment="1" applyProtection="1">
      <alignment vertical="center"/>
      <protection/>
    </xf>
    <xf numFmtId="172" fontId="8" fillId="42" borderId="63" xfId="48" applyNumberFormat="1" applyFont="1" applyFill="1" applyBorder="1" applyAlignment="1" applyProtection="1">
      <alignment vertical="center"/>
      <protection/>
    </xf>
    <xf numFmtId="0" fontId="16" fillId="37" borderId="18" xfId="0" applyFont="1" applyFill="1" applyBorder="1" applyAlignment="1" applyProtection="1">
      <alignment horizontal="center" vertical="center" wrapText="1"/>
      <protection/>
    </xf>
    <xf numFmtId="0" fontId="16" fillId="37" borderId="18" xfId="0" applyFont="1" applyFill="1" applyBorder="1" applyAlignment="1" applyProtection="1">
      <alignment horizontal="center" vertical="center"/>
      <protection/>
    </xf>
    <xf numFmtId="0" fontId="0" fillId="38" borderId="44" xfId="0" applyFill="1" applyBorder="1" applyAlignment="1">
      <alignment/>
    </xf>
    <xf numFmtId="0" fontId="56" fillId="38" borderId="44" xfId="0" applyFont="1" applyFill="1" applyBorder="1" applyAlignment="1" applyProtection="1">
      <alignment vertical="center"/>
      <protection locked="0"/>
    </xf>
    <xf numFmtId="0" fontId="0" fillId="37" borderId="44" xfId="0" applyFill="1" applyBorder="1" applyAlignment="1">
      <alignment/>
    </xf>
    <xf numFmtId="0" fontId="56" fillId="37" borderId="44" xfId="0" applyFont="1" applyFill="1" applyBorder="1" applyAlignment="1" applyProtection="1">
      <alignment/>
      <protection locked="0"/>
    </xf>
    <xf numFmtId="0" fontId="98" fillId="0" borderId="0" xfId="0" applyFont="1" applyFill="1" applyBorder="1" applyAlignment="1" applyProtection="1">
      <alignment vertical="center" wrapText="1"/>
      <protection/>
    </xf>
    <xf numFmtId="0" fontId="98" fillId="42" borderId="23" xfId="0" applyFont="1" applyFill="1" applyBorder="1" applyAlignment="1" applyProtection="1">
      <alignment horizontal="center" vertical="top" wrapText="1"/>
      <protection/>
    </xf>
    <xf numFmtId="9" fontId="81" fillId="27" borderId="18" xfId="0" applyNumberFormat="1" applyFont="1" applyFill="1" applyBorder="1" applyAlignment="1" applyProtection="1">
      <alignment horizontal="center" vertical="center"/>
      <protection/>
    </xf>
    <xf numFmtId="0" fontId="81" fillId="27" borderId="84" xfId="0" applyFont="1" applyFill="1" applyBorder="1" applyAlignment="1" applyProtection="1">
      <alignment horizontal="center" vertical="center"/>
      <protection/>
    </xf>
    <xf numFmtId="0" fontId="0" fillId="11" borderId="71" xfId="0" applyFill="1" applyBorder="1" applyAlignment="1" applyProtection="1">
      <alignment horizontal="center" vertical="center" wrapText="1"/>
      <protection/>
    </xf>
    <xf numFmtId="9" fontId="0" fillId="11" borderId="85" xfId="0" applyNumberFormat="1" applyFill="1" applyBorder="1" applyAlignment="1" applyProtection="1">
      <alignment horizontal="center" vertical="center"/>
      <protection/>
    </xf>
    <xf numFmtId="44" fontId="85" fillId="42" borderId="18" xfId="0" applyNumberFormat="1" applyFont="1" applyFill="1" applyBorder="1" applyAlignment="1" applyProtection="1">
      <alignment horizontal="center" vertical="center"/>
      <protection/>
    </xf>
    <xf numFmtId="0" fontId="59" fillId="27" borderId="84" xfId="0" applyFont="1" applyFill="1" applyBorder="1" applyAlignment="1" applyProtection="1">
      <alignment horizontal="center" vertical="center"/>
      <protection/>
    </xf>
    <xf numFmtId="0" fontId="0" fillId="42" borderId="61" xfId="0" applyFill="1" applyBorder="1" applyAlignment="1" applyProtection="1">
      <alignment horizontal="center"/>
      <protection locked="0"/>
    </xf>
    <xf numFmtId="0" fontId="0" fillId="42" borderId="62" xfId="0" applyFill="1" applyBorder="1" applyAlignment="1" applyProtection="1">
      <alignment horizontal="center"/>
      <protection locked="0"/>
    </xf>
    <xf numFmtId="0" fontId="83" fillId="0" borderId="0" xfId="0" applyFont="1" applyAlignment="1" applyProtection="1">
      <alignment vertical="center" wrapText="1"/>
      <protection/>
    </xf>
    <xf numFmtId="6" fontId="0" fillId="43" borderId="15" xfId="0" applyNumberFormat="1" applyFill="1" applyBorder="1" applyAlignment="1" applyProtection="1">
      <alignment horizontal="center" vertical="center"/>
      <protection locked="0"/>
    </xf>
    <xf numFmtId="43" fontId="0" fillId="43" borderId="14" xfId="46" applyFont="1" applyFill="1" applyBorder="1" applyAlignment="1" applyProtection="1">
      <alignment horizontal="center" vertical="center"/>
      <protection locked="0"/>
    </xf>
    <xf numFmtId="44" fontId="99" fillId="0" borderId="0" xfId="0" applyNumberFormat="1" applyFont="1" applyFill="1" applyBorder="1" applyAlignment="1" applyProtection="1">
      <alignment vertical="center" wrapText="1"/>
      <protection/>
    </xf>
    <xf numFmtId="44" fontId="87" fillId="39" borderId="18" xfId="0" applyNumberFormat="1" applyFont="1" applyFill="1" applyBorder="1" applyAlignment="1" applyProtection="1">
      <alignment horizontal="center" vertical="center"/>
      <protection/>
    </xf>
    <xf numFmtId="9" fontId="81" fillId="42" borderId="86" xfId="0" applyNumberFormat="1" applyFont="1" applyFill="1" applyBorder="1" applyAlignment="1" applyProtection="1">
      <alignment horizontal="center" vertical="center"/>
      <protection locked="0"/>
    </xf>
    <xf numFmtId="44" fontId="89" fillId="7" borderId="87" xfId="0" applyNumberFormat="1" applyFont="1" applyFill="1" applyBorder="1" applyAlignment="1" applyProtection="1">
      <alignment horizontal="center" vertical="center"/>
      <protection/>
    </xf>
    <xf numFmtId="9" fontId="83" fillId="33" borderId="37" xfId="0" applyNumberFormat="1" applyFont="1" applyFill="1" applyBorder="1" applyAlignment="1" applyProtection="1">
      <alignment horizontal="center" vertical="center"/>
      <protection/>
    </xf>
    <xf numFmtId="9" fontId="83" fillId="33" borderId="41" xfId="0" applyNumberFormat="1" applyFont="1" applyFill="1" applyBorder="1" applyAlignment="1" applyProtection="1">
      <alignment horizontal="center" vertical="center"/>
      <protection/>
    </xf>
    <xf numFmtId="0" fontId="100" fillId="39" borderId="88" xfId="0" applyFont="1" applyFill="1" applyBorder="1" applyAlignment="1" applyProtection="1">
      <alignment horizontal="center" vertical="center"/>
      <protection/>
    </xf>
    <xf numFmtId="0" fontId="100" fillId="7" borderId="88" xfId="0" applyFont="1" applyFill="1" applyBorder="1" applyAlignment="1" applyProtection="1">
      <alignment horizontal="center" vertical="center"/>
      <protection/>
    </xf>
    <xf numFmtId="9" fontId="83" fillId="7" borderId="21" xfId="0" applyNumberFormat="1" applyFont="1" applyFill="1" applyBorder="1" applyAlignment="1" applyProtection="1">
      <alignment horizontal="center" vertical="center"/>
      <protection/>
    </xf>
    <xf numFmtId="44" fontId="88" fillId="7" borderId="19" xfId="0" applyNumberFormat="1" applyFont="1" applyFill="1" applyBorder="1" applyAlignment="1" applyProtection="1">
      <alignment horizontal="center" vertical="center"/>
      <protection/>
    </xf>
    <xf numFmtId="0" fontId="19" fillId="0" borderId="0" xfId="0" applyFont="1" applyFill="1" applyBorder="1" applyAlignment="1" applyProtection="1">
      <alignment horizontal="center" vertical="top" wrapText="1"/>
      <protection locked="0"/>
    </xf>
    <xf numFmtId="0" fontId="0" fillId="0" borderId="0" xfId="0" applyAlignment="1">
      <alignment horizontal="left"/>
    </xf>
    <xf numFmtId="0" fontId="0" fillId="0" borderId="0" xfId="0" applyFill="1" applyBorder="1" applyAlignment="1">
      <alignment/>
    </xf>
    <xf numFmtId="43" fontId="0" fillId="0" borderId="10" xfId="46" applyFont="1" applyFill="1" applyBorder="1" applyAlignment="1" applyProtection="1">
      <alignment/>
      <protection/>
    </xf>
    <xf numFmtId="43" fontId="0" fillId="0" borderId="49" xfId="46" applyFont="1" applyFill="1" applyBorder="1" applyAlignment="1" applyProtection="1">
      <alignment/>
      <protection/>
    </xf>
    <xf numFmtId="43" fontId="0" fillId="8" borderId="49" xfId="46" applyFont="1" applyFill="1" applyBorder="1" applyAlignment="1" applyProtection="1">
      <alignment vertical="center"/>
      <protection locked="0"/>
    </xf>
    <xf numFmtId="43" fontId="0" fillId="0" borderId="14" xfId="46" applyFont="1" applyFill="1" applyBorder="1" applyAlignment="1" applyProtection="1">
      <alignment horizontal="center" vertical="center"/>
      <protection/>
    </xf>
    <xf numFmtId="6" fontId="0" fillId="8" borderId="30" xfId="0" applyNumberFormat="1" applyFill="1" applyBorder="1" applyAlignment="1" applyProtection="1">
      <alignment vertical="center"/>
      <protection locked="0"/>
    </xf>
    <xf numFmtId="44" fontId="0" fillId="0" borderId="51" xfId="48" applyFont="1" applyFill="1" applyBorder="1" applyAlignment="1" applyProtection="1">
      <alignment horizontal="right" vertical="center"/>
      <protection/>
    </xf>
    <xf numFmtId="44" fontId="0" fillId="0" borderId="53" xfId="48" applyFont="1" applyFill="1" applyBorder="1" applyAlignment="1" applyProtection="1">
      <alignment horizontal="right" vertical="center"/>
      <protection/>
    </xf>
    <xf numFmtId="44" fontId="0" fillId="0" borderId="55" xfId="48" applyFont="1" applyFill="1" applyBorder="1" applyAlignment="1" applyProtection="1">
      <alignment horizontal="right" vertical="center"/>
      <protection/>
    </xf>
    <xf numFmtId="0" fontId="0" fillId="0" borderId="70" xfId="0" applyFont="1" applyFill="1" applyBorder="1" applyAlignment="1" applyProtection="1">
      <alignment vertical="center"/>
      <protection locked="0"/>
    </xf>
    <xf numFmtId="0" fontId="0" fillId="0" borderId="31" xfId="0" applyFont="1" applyFill="1" applyBorder="1" applyAlignment="1" applyProtection="1">
      <alignment vertical="center"/>
      <protection locked="0"/>
    </xf>
    <xf numFmtId="0" fontId="0" fillId="0" borderId="53" xfId="0" applyFont="1" applyFill="1" applyBorder="1" applyAlignment="1" applyProtection="1">
      <alignment vertical="center"/>
      <protection locked="0"/>
    </xf>
    <xf numFmtId="0" fontId="2" fillId="0" borderId="31" xfId="0" applyFont="1" applyFill="1" applyBorder="1" applyAlignment="1" applyProtection="1">
      <alignment vertical="center"/>
      <protection locked="0"/>
    </xf>
    <xf numFmtId="0" fontId="2" fillId="0" borderId="53" xfId="0" applyFont="1" applyFill="1" applyBorder="1" applyAlignment="1" applyProtection="1">
      <alignment vertical="center"/>
      <protection locked="0"/>
    </xf>
    <xf numFmtId="0" fontId="2" fillId="0" borderId="55" xfId="0" applyFont="1" applyFill="1" applyBorder="1" applyAlignment="1" applyProtection="1">
      <alignment vertical="center"/>
      <protection locked="0"/>
    </xf>
    <xf numFmtId="0" fontId="18" fillId="42" borderId="86" xfId="0" applyFont="1" applyFill="1" applyBorder="1" applyAlignment="1" applyProtection="1">
      <alignment horizontal="left" vertical="center" wrapText="1"/>
      <protection locked="0"/>
    </xf>
    <xf numFmtId="0" fontId="20" fillId="42" borderId="89" xfId="0" applyFont="1" applyFill="1" applyBorder="1" applyAlignment="1" applyProtection="1">
      <alignment horizontal="left" vertical="center" wrapText="1"/>
      <protection locked="0"/>
    </xf>
    <xf numFmtId="0" fontId="20" fillId="42" borderId="90"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protection locked="0"/>
    </xf>
    <xf numFmtId="0" fontId="98" fillId="44" borderId="86" xfId="0" applyFont="1" applyFill="1" applyBorder="1" applyAlignment="1" applyProtection="1">
      <alignment horizontal="left" vertical="center"/>
      <protection locked="0"/>
    </xf>
    <xf numFmtId="0" fontId="98" fillId="44" borderId="89" xfId="0" applyFont="1" applyFill="1" applyBorder="1" applyAlignment="1" applyProtection="1">
      <alignment horizontal="left" vertical="center"/>
      <protection locked="0"/>
    </xf>
    <xf numFmtId="0" fontId="98" fillId="44" borderId="90" xfId="0" applyFont="1" applyFill="1" applyBorder="1" applyAlignment="1" applyProtection="1">
      <alignment horizontal="left" vertical="center"/>
      <protection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91" xfId="0"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92"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27" xfId="0" applyFill="1" applyBorder="1" applyAlignment="1" applyProtection="1">
      <alignment horizontal="left" vertical="center" wrapText="1"/>
      <protection locked="0"/>
    </xf>
    <xf numFmtId="0" fontId="0" fillId="0" borderId="93" xfId="0" applyFill="1" applyBorder="1" applyAlignment="1" applyProtection="1">
      <alignment horizontal="left" vertical="center" wrapText="1"/>
      <protection locked="0"/>
    </xf>
    <xf numFmtId="0" fontId="19" fillId="0" borderId="24" xfId="0" applyFont="1" applyFill="1" applyBorder="1" applyAlignment="1" applyProtection="1">
      <alignment horizontal="center" vertical="top" wrapText="1"/>
      <protection locked="0"/>
    </xf>
    <xf numFmtId="0" fontId="19" fillId="0" borderId="25" xfId="0" applyFont="1" applyFill="1" applyBorder="1" applyAlignment="1" applyProtection="1">
      <alignment horizontal="center" vertical="top" wrapText="1"/>
      <protection locked="0"/>
    </xf>
    <xf numFmtId="0" fontId="19" fillId="0" borderId="91" xfId="0" applyFont="1" applyFill="1" applyBorder="1" applyAlignment="1" applyProtection="1">
      <alignment horizontal="center" vertical="top" wrapText="1"/>
      <protection locked="0"/>
    </xf>
    <xf numFmtId="0" fontId="19" fillId="0" borderId="39"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top" wrapText="1"/>
      <protection locked="0"/>
    </xf>
    <xf numFmtId="0" fontId="19" fillId="0" borderId="92" xfId="0" applyFont="1" applyFill="1" applyBorder="1" applyAlignment="1" applyProtection="1">
      <alignment horizontal="center" vertical="top" wrapText="1"/>
      <protection locked="0"/>
    </xf>
    <xf numFmtId="0" fontId="19" fillId="0" borderId="26" xfId="0" applyFont="1" applyFill="1" applyBorder="1" applyAlignment="1" applyProtection="1">
      <alignment horizontal="center" vertical="top" wrapText="1"/>
      <protection locked="0"/>
    </xf>
    <xf numFmtId="0" fontId="19" fillId="0" borderId="27" xfId="0" applyFont="1" applyFill="1" applyBorder="1" applyAlignment="1" applyProtection="1">
      <alignment horizontal="center" vertical="top" wrapText="1"/>
      <protection locked="0"/>
    </xf>
    <xf numFmtId="0" fontId="19" fillId="0" borderId="93" xfId="0" applyFont="1" applyFill="1" applyBorder="1" applyAlignment="1" applyProtection="1">
      <alignment horizontal="center" vertical="top" wrapText="1"/>
      <protection locked="0"/>
    </xf>
    <xf numFmtId="0" fontId="20" fillId="45" borderId="86" xfId="0" applyFont="1" applyFill="1" applyBorder="1" applyAlignment="1" applyProtection="1">
      <alignment horizontal="center" vertical="center"/>
      <protection locked="0"/>
    </xf>
    <xf numFmtId="0" fontId="20" fillId="45" borderId="90" xfId="0" applyFont="1" applyFill="1" applyBorder="1" applyAlignment="1" applyProtection="1">
      <alignment horizontal="center" vertical="center"/>
      <protection locked="0"/>
    </xf>
    <xf numFmtId="0" fontId="0" fillId="0" borderId="24" xfId="0" applyFill="1" applyBorder="1" applyAlignment="1" applyProtection="1">
      <alignment vertical="center" wrapText="1"/>
      <protection locked="0"/>
    </xf>
    <xf numFmtId="0" fontId="0" fillId="0" borderId="25" xfId="0" applyFill="1" applyBorder="1" applyAlignment="1" applyProtection="1">
      <alignment vertical="center" wrapText="1"/>
      <protection locked="0"/>
    </xf>
    <xf numFmtId="0" fontId="0" fillId="0" borderId="91" xfId="0" applyFill="1" applyBorder="1" applyAlignment="1" applyProtection="1">
      <alignment vertical="center" wrapText="1"/>
      <protection locked="0"/>
    </xf>
    <xf numFmtId="0" fontId="0" fillId="0" borderId="39"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92"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93" xfId="0" applyFill="1" applyBorder="1" applyAlignment="1" applyProtection="1">
      <alignment vertical="center" wrapText="1"/>
      <protection locked="0"/>
    </xf>
    <xf numFmtId="0" fontId="94" fillId="42" borderId="74" xfId="0" applyFont="1" applyFill="1" applyBorder="1" applyAlignment="1" applyProtection="1">
      <alignment horizontal="center" vertical="center" wrapText="1"/>
      <protection locked="0"/>
    </xf>
    <xf numFmtId="0" fontId="94" fillId="42" borderId="57" xfId="0" applyFont="1" applyFill="1" applyBorder="1" applyAlignment="1" applyProtection="1">
      <alignment horizontal="center" vertical="center" wrapText="1"/>
      <protection locked="0"/>
    </xf>
    <xf numFmtId="0" fontId="94" fillId="42" borderId="94" xfId="0" applyFont="1" applyFill="1" applyBorder="1" applyAlignment="1" applyProtection="1">
      <alignment horizontal="center" vertical="center" wrapText="1"/>
      <protection locked="0"/>
    </xf>
    <xf numFmtId="0" fontId="94" fillId="42" borderId="17" xfId="0" applyFont="1" applyFill="1" applyBorder="1" applyAlignment="1" applyProtection="1">
      <alignment horizontal="center" vertical="center" wrapText="1"/>
      <protection locked="0"/>
    </xf>
    <xf numFmtId="0" fontId="18" fillId="34" borderId="72" xfId="0" applyFont="1" applyFill="1" applyBorder="1" applyAlignment="1" applyProtection="1">
      <alignment horizontal="center" vertical="center"/>
      <protection locked="0"/>
    </xf>
    <xf numFmtId="0" fontId="2" fillId="34" borderId="72" xfId="0" applyFont="1" applyFill="1" applyBorder="1" applyAlignment="1" applyProtection="1">
      <alignment horizontal="center" vertical="center"/>
      <protection locked="0"/>
    </xf>
    <xf numFmtId="0" fontId="101" fillId="0" borderId="94" xfId="0" applyFont="1" applyFill="1" applyBorder="1" applyAlignment="1" applyProtection="1">
      <alignment horizontal="center" vertical="center"/>
      <protection locked="0"/>
    </xf>
    <xf numFmtId="0" fontId="101" fillId="0" borderId="16" xfId="0" applyFont="1" applyFill="1" applyBorder="1" applyAlignment="1" applyProtection="1">
      <alignment horizontal="center" vertical="center"/>
      <protection locked="0"/>
    </xf>
    <xf numFmtId="0" fontId="101" fillId="0" borderId="17" xfId="0" applyFont="1" applyFill="1" applyBorder="1" applyAlignment="1" applyProtection="1">
      <alignment horizontal="center" vertical="center"/>
      <protection locked="0"/>
    </xf>
    <xf numFmtId="0" fontId="0" fillId="0" borderId="14" xfId="0" applyFill="1" applyBorder="1" applyAlignment="1" applyProtection="1">
      <alignment horizontal="left"/>
      <protection locked="0"/>
    </xf>
    <xf numFmtId="0" fontId="0" fillId="0" borderId="12" xfId="0" applyFill="1" applyBorder="1" applyAlignment="1" applyProtection="1">
      <alignment horizontal="left"/>
      <protection locked="0"/>
    </xf>
    <xf numFmtId="0" fontId="98" fillId="44" borderId="74" xfId="0" applyFont="1" applyFill="1" applyBorder="1" applyAlignment="1" applyProtection="1">
      <alignment horizontal="left" vertical="center"/>
      <protection locked="0"/>
    </xf>
    <xf numFmtId="0" fontId="0" fillId="44" borderId="28" xfId="0" applyFill="1" applyBorder="1" applyAlignment="1" applyProtection="1">
      <alignment horizontal="left" vertical="center"/>
      <protection locked="0"/>
    </xf>
    <xf numFmtId="0" fontId="0" fillId="44" borderId="57" xfId="0" applyFill="1" applyBorder="1" applyAlignment="1" applyProtection="1">
      <alignment horizontal="left" vertical="center"/>
      <protection locked="0"/>
    </xf>
    <xf numFmtId="0" fontId="98" fillId="44" borderId="28" xfId="0" applyFont="1" applyFill="1" applyBorder="1" applyAlignment="1" applyProtection="1">
      <alignment horizontal="left" vertical="center"/>
      <protection locked="0"/>
    </xf>
    <xf numFmtId="0" fontId="98" fillId="44" borderId="57"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0" fillId="0" borderId="71"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locked="0"/>
    </xf>
    <xf numFmtId="0" fontId="0" fillId="0" borderId="31" xfId="0" applyFont="1" applyFill="1" applyBorder="1" applyAlignment="1" applyProtection="1">
      <alignment horizontal="left" vertical="center"/>
      <protection locked="0"/>
    </xf>
    <xf numFmtId="0" fontId="0" fillId="0" borderId="53" xfId="0" applyFont="1" applyFill="1" applyBorder="1" applyAlignment="1" applyProtection="1">
      <alignment horizontal="left" vertical="center"/>
      <protection locked="0"/>
    </xf>
    <xf numFmtId="0" fontId="10" fillId="0" borderId="95" xfId="0" applyFont="1" applyBorder="1" applyAlignment="1" applyProtection="1">
      <alignment horizontal="center" vertical="center"/>
      <protection/>
    </xf>
    <xf numFmtId="0" fontId="10" fillId="0" borderId="96" xfId="0" applyFont="1" applyBorder="1" applyAlignment="1" applyProtection="1">
      <alignment horizontal="center" vertical="center"/>
      <protection/>
    </xf>
    <xf numFmtId="0" fontId="10" fillId="0" borderId="97" xfId="0" applyFont="1" applyBorder="1" applyAlignment="1" applyProtection="1">
      <alignment horizontal="center" vertical="center"/>
      <protection/>
    </xf>
    <xf numFmtId="0" fontId="52" fillId="23" borderId="86" xfId="0" applyFont="1" applyFill="1" applyBorder="1" applyAlignment="1" applyProtection="1">
      <alignment horizontal="center" vertical="center"/>
      <protection/>
    </xf>
    <xf numFmtId="0" fontId="52" fillId="23" borderId="89" xfId="0" applyFont="1" applyFill="1" applyBorder="1" applyAlignment="1" applyProtection="1">
      <alignment horizontal="center" vertical="center"/>
      <protection/>
    </xf>
    <xf numFmtId="0" fontId="52" fillId="23" borderId="98" xfId="0" applyFont="1" applyFill="1" applyBorder="1" applyAlignment="1" applyProtection="1">
      <alignment horizontal="center" vertical="center"/>
      <protection/>
    </xf>
    <xf numFmtId="0" fontId="0" fillId="46" borderId="84" xfId="0" applyFill="1" applyBorder="1" applyAlignment="1" applyProtection="1">
      <alignment horizontal="center" wrapText="1"/>
      <protection/>
    </xf>
    <xf numFmtId="0" fontId="0" fillId="46" borderId="99" xfId="0" applyFill="1" applyBorder="1" applyAlignment="1" applyProtection="1">
      <alignment horizontal="center" wrapText="1"/>
      <protection/>
    </xf>
    <xf numFmtId="0" fontId="0" fillId="46" borderId="100" xfId="0" applyFill="1" applyBorder="1" applyAlignment="1" applyProtection="1">
      <alignment horizontal="center" wrapText="1"/>
      <protection/>
    </xf>
    <xf numFmtId="0" fontId="0" fillId="47" borderId="101" xfId="0" applyFill="1" applyBorder="1" applyAlignment="1" applyProtection="1">
      <alignment horizontal="center" vertical="center" wrapText="1"/>
      <protection/>
    </xf>
    <xf numFmtId="0" fontId="0" fillId="47" borderId="102" xfId="0" applyFill="1" applyBorder="1" applyAlignment="1" applyProtection="1">
      <alignment horizontal="center" vertical="center" wrapText="1"/>
      <protection/>
    </xf>
    <xf numFmtId="0" fontId="0" fillId="47" borderId="103" xfId="0" applyFill="1" applyBorder="1" applyAlignment="1" applyProtection="1">
      <alignment horizontal="center" vertical="center" wrapText="1"/>
      <protection/>
    </xf>
    <xf numFmtId="0" fontId="0" fillId="47" borderId="104" xfId="0" applyFill="1" applyBorder="1" applyAlignment="1" applyProtection="1">
      <alignment horizontal="center" vertical="center" wrapText="1"/>
      <protection/>
    </xf>
    <xf numFmtId="0" fontId="0" fillId="47" borderId="0" xfId="0" applyFill="1" applyBorder="1" applyAlignment="1" applyProtection="1">
      <alignment horizontal="center" vertical="center" wrapText="1"/>
      <protection/>
    </xf>
    <xf numFmtId="0" fontId="0" fillId="47" borderId="105" xfId="0" applyFill="1" applyBorder="1" applyAlignment="1" applyProtection="1">
      <alignment horizontal="center" vertical="center" wrapText="1"/>
      <protection/>
    </xf>
    <xf numFmtId="0" fontId="0" fillId="47" borderId="77" xfId="0" applyFill="1" applyBorder="1" applyAlignment="1" applyProtection="1">
      <alignment horizontal="center" vertical="center" wrapText="1"/>
      <protection/>
    </xf>
    <xf numFmtId="0" fontId="0" fillId="47" borderId="41" xfId="0" applyFill="1" applyBorder="1" applyAlignment="1" applyProtection="1">
      <alignment horizontal="center" vertical="center" wrapText="1"/>
      <protection/>
    </xf>
    <xf numFmtId="0" fontId="0" fillId="47" borderId="42" xfId="0" applyFill="1" applyBorder="1" applyAlignment="1" applyProtection="1">
      <alignment horizontal="center" vertical="center" wrapText="1"/>
      <protection/>
    </xf>
    <xf numFmtId="0" fontId="0" fillId="47" borderId="24" xfId="0" applyFill="1" applyBorder="1" applyAlignment="1" applyProtection="1">
      <alignment horizontal="center" vertical="center" wrapText="1"/>
      <protection/>
    </xf>
    <xf numFmtId="0" fontId="0" fillId="47" borderId="25" xfId="0" applyFill="1" applyBorder="1" applyAlignment="1" applyProtection="1">
      <alignment horizontal="center" vertical="center" wrapText="1"/>
      <protection/>
    </xf>
    <xf numFmtId="0" fontId="0" fillId="47" borderId="91" xfId="0" applyFill="1" applyBorder="1" applyAlignment="1" applyProtection="1">
      <alignment horizontal="center" vertical="center" wrapText="1"/>
      <protection/>
    </xf>
    <xf numFmtId="0" fontId="0" fillId="47" borderId="39" xfId="0" applyFill="1" applyBorder="1" applyAlignment="1" applyProtection="1">
      <alignment horizontal="center" vertical="center" wrapText="1"/>
      <protection/>
    </xf>
    <xf numFmtId="0" fontId="0" fillId="47" borderId="92" xfId="0" applyFill="1" applyBorder="1" applyAlignment="1" applyProtection="1">
      <alignment horizontal="center" vertical="center" wrapText="1"/>
      <protection/>
    </xf>
    <xf numFmtId="0" fontId="0" fillId="47" borderId="26" xfId="0" applyFill="1" applyBorder="1" applyAlignment="1" applyProtection="1">
      <alignment horizontal="center" vertical="center" wrapText="1"/>
      <protection/>
    </xf>
    <xf numFmtId="0" fontId="0" fillId="47" borderId="27" xfId="0" applyFill="1" applyBorder="1" applyAlignment="1" applyProtection="1">
      <alignment horizontal="center" vertical="center" wrapText="1"/>
      <protection/>
    </xf>
    <xf numFmtId="0" fontId="0" fillId="47" borderId="93" xfId="0" applyFill="1" applyBorder="1" applyAlignment="1" applyProtection="1">
      <alignment horizontal="center" vertical="center" wrapText="1"/>
      <protection/>
    </xf>
    <xf numFmtId="0" fontId="0" fillId="46" borderId="84" xfId="0" applyFill="1" applyBorder="1" applyAlignment="1" applyProtection="1">
      <alignment horizontal="center" vertical="center" wrapText="1"/>
      <protection/>
    </xf>
    <xf numFmtId="0" fontId="0" fillId="46" borderId="99" xfId="0" applyFill="1" applyBorder="1" applyAlignment="1" applyProtection="1">
      <alignment horizontal="center" vertical="center" wrapText="1"/>
      <protection/>
    </xf>
    <xf numFmtId="0" fontId="0" fillId="46" borderId="100" xfId="0" applyFill="1" applyBorder="1" applyAlignment="1" applyProtection="1">
      <alignment horizontal="center" vertical="center" wrapText="1"/>
      <protection/>
    </xf>
    <xf numFmtId="0" fontId="52" fillId="37" borderId="106" xfId="0" applyFont="1" applyFill="1" applyBorder="1" applyAlignment="1" applyProtection="1">
      <alignment horizontal="center" vertical="center"/>
      <protection/>
    </xf>
    <xf numFmtId="0" fontId="52" fillId="37" borderId="60" xfId="0" applyFont="1" applyFill="1" applyBorder="1" applyAlignment="1" applyProtection="1">
      <alignment horizontal="center" vertical="center"/>
      <protection/>
    </xf>
    <xf numFmtId="0" fontId="9" fillId="0" borderId="84" xfId="0" applyFont="1" applyBorder="1" applyAlignment="1" applyProtection="1">
      <alignment horizontal="center" vertical="center"/>
      <protection/>
    </xf>
    <xf numFmtId="0" fontId="9" fillId="0" borderId="99" xfId="0" applyFont="1" applyBorder="1" applyAlignment="1" applyProtection="1">
      <alignment horizontal="center" vertical="center"/>
      <protection/>
    </xf>
    <xf numFmtId="0" fontId="9" fillId="0" borderId="100" xfId="0" applyFont="1" applyBorder="1" applyAlignment="1" applyProtection="1">
      <alignment horizontal="center" vertical="center"/>
      <protection/>
    </xf>
    <xf numFmtId="0" fontId="12" fillId="47" borderId="24" xfId="0" applyFont="1" applyFill="1" applyBorder="1" applyAlignment="1" applyProtection="1">
      <alignment horizontal="center" vertical="center" wrapText="1"/>
      <protection/>
    </xf>
    <xf numFmtId="0" fontId="12" fillId="47" borderId="25" xfId="0" applyFont="1" applyFill="1" applyBorder="1" applyAlignment="1" applyProtection="1">
      <alignment horizontal="center" vertical="center" wrapText="1"/>
      <protection/>
    </xf>
    <xf numFmtId="0" fontId="12" fillId="47" borderId="91" xfId="0" applyFont="1" applyFill="1" applyBorder="1" applyAlignment="1" applyProtection="1">
      <alignment horizontal="center" vertical="center" wrapText="1"/>
      <protection/>
    </xf>
    <xf numFmtId="0" fontId="12" fillId="47" borderId="39" xfId="0" applyFont="1" applyFill="1" applyBorder="1" applyAlignment="1" applyProtection="1">
      <alignment horizontal="center" vertical="center" wrapText="1"/>
      <protection/>
    </xf>
    <xf numFmtId="0" fontId="12" fillId="47" borderId="0" xfId="0" applyFont="1" applyFill="1" applyBorder="1" applyAlignment="1" applyProtection="1">
      <alignment horizontal="center" vertical="center" wrapText="1"/>
      <protection/>
    </xf>
    <xf numFmtId="0" fontId="12" fillId="47" borderId="92" xfId="0" applyFont="1" applyFill="1" applyBorder="1" applyAlignment="1" applyProtection="1">
      <alignment horizontal="center" vertical="center" wrapText="1"/>
      <protection/>
    </xf>
    <xf numFmtId="0" fontId="12" fillId="47" borderId="26" xfId="0" applyFont="1" applyFill="1" applyBorder="1" applyAlignment="1" applyProtection="1">
      <alignment horizontal="center" vertical="center" wrapText="1"/>
      <protection/>
    </xf>
    <xf numFmtId="0" fontId="12" fillId="47" borderId="27" xfId="0" applyFont="1" applyFill="1" applyBorder="1" applyAlignment="1" applyProtection="1">
      <alignment horizontal="center" vertical="center" wrapText="1"/>
      <protection/>
    </xf>
    <xf numFmtId="0" fontId="12" fillId="47" borderId="93" xfId="0" applyFont="1" applyFill="1" applyBorder="1" applyAlignment="1" applyProtection="1">
      <alignment horizontal="center" vertical="center" wrapText="1"/>
      <protection/>
    </xf>
    <xf numFmtId="44" fontId="63" fillId="0" borderId="84" xfId="0" applyNumberFormat="1" applyFont="1" applyBorder="1" applyAlignment="1" applyProtection="1">
      <alignment horizontal="center" vertical="center"/>
      <protection/>
    </xf>
    <xf numFmtId="0" fontId="63" fillId="0" borderId="100" xfId="0" applyFont="1" applyBorder="1" applyAlignment="1" applyProtection="1">
      <alignment horizontal="center" vertical="center"/>
      <protection/>
    </xf>
    <xf numFmtId="0" fontId="52" fillId="38" borderId="107" xfId="0" applyFont="1" applyFill="1" applyBorder="1" applyAlignment="1" applyProtection="1">
      <alignment horizontal="center" vertical="center"/>
      <protection/>
    </xf>
    <xf numFmtId="0" fontId="52" fillId="38" borderId="96" xfId="0" applyFont="1" applyFill="1" applyBorder="1" applyAlignment="1" applyProtection="1">
      <alignment horizontal="center" vertical="center"/>
      <protection/>
    </xf>
    <xf numFmtId="0" fontId="48" fillId="0" borderId="28" xfId="0" applyFont="1" applyBorder="1" applyAlignment="1" applyProtection="1">
      <alignment horizontal="center"/>
      <protection/>
    </xf>
    <xf numFmtId="0" fontId="52" fillId="38" borderId="106" xfId="0" applyFont="1" applyFill="1" applyBorder="1" applyAlignment="1" applyProtection="1">
      <alignment horizontal="center" vertical="center"/>
      <protection/>
    </xf>
    <xf numFmtId="0" fontId="52" fillId="38" borderId="60" xfId="0" applyFont="1" applyFill="1" applyBorder="1" applyAlignment="1" applyProtection="1">
      <alignment horizontal="center" vertical="center"/>
      <protection/>
    </xf>
    <xf numFmtId="0" fontId="7" fillId="0" borderId="0" xfId="0" applyFont="1" applyAlignment="1" applyProtection="1">
      <alignment horizontal="center" vertical="center"/>
      <protection/>
    </xf>
    <xf numFmtId="0" fontId="12" fillId="47" borderId="101" xfId="0" applyFont="1" applyFill="1" applyBorder="1" applyAlignment="1" applyProtection="1">
      <alignment horizontal="center" vertical="center" wrapText="1"/>
      <protection/>
    </xf>
    <xf numFmtId="0" fontId="102" fillId="47" borderId="102" xfId="0" applyFont="1" applyFill="1" applyBorder="1" applyAlignment="1" applyProtection="1">
      <alignment horizontal="center" vertical="center" wrapText="1"/>
      <protection/>
    </xf>
    <xf numFmtId="0" fontId="102" fillId="47" borderId="103" xfId="0" applyFont="1" applyFill="1" applyBorder="1" applyAlignment="1" applyProtection="1">
      <alignment horizontal="center" vertical="center" wrapText="1"/>
      <protection/>
    </xf>
    <xf numFmtId="0" fontId="102" fillId="47" borderId="104" xfId="0" applyFont="1" applyFill="1" applyBorder="1" applyAlignment="1" applyProtection="1">
      <alignment horizontal="center" vertical="center" wrapText="1"/>
      <protection/>
    </xf>
    <xf numFmtId="0" fontId="102" fillId="47" borderId="0" xfId="0" applyFont="1" applyFill="1" applyBorder="1" applyAlignment="1" applyProtection="1">
      <alignment horizontal="center" vertical="center" wrapText="1"/>
      <protection/>
    </xf>
    <xf numFmtId="0" fontId="102" fillId="47" borderId="105" xfId="0" applyFont="1" applyFill="1" applyBorder="1" applyAlignment="1" applyProtection="1">
      <alignment horizontal="center" vertical="center" wrapText="1"/>
      <protection/>
    </xf>
    <xf numFmtId="0" fontId="102" fillId="47" borderId="77" xfId="0" applyFont="1" applyFill="1" applyBorder="1" applyAlignment="1" applyProtection="1">
      <alignment horizontal="center" vertical="center" wrapText="1"/>
      <protection/>
    </xf>
    <xf numFmtId="0" fontId="102" fillId="47" borderId="41" xfId="0" applyFont="1" applyFill="1" applyBorder="1" applyAlignment="1" applyProtection="1">
      <alignment horizontal="center" vertical="center" wrapText="1"/>
      <protection/>
    </xf>
    <xf numFmtId="0" fontId="102" fillId="47" borderId="42" xfId="0" applyFont="1" applyFill="1" applyBorder="1" applyAlignment="1" applyProtection="1">
      <alignment horizontal="center" vertical="center" wrapText="1"/>
      <protection/>
    </xf>
    <xf numFmtId="0" fontId="8" fillId="46" borderId="30" xfId="0" applyFont="1" applyFill="1" applyBorder="1" applyAlignment="1" applyProtection="1">
      <alignment horizontal="left" vertical="top" wrapText="1"/>
      <protection/>
    </xf>
    <xf numFmtId="0" fontId="8" fillId="46" borderId="31" xfId="0" applyFont="1" applyFill="1" applyBorder="1" applyAlignment="1" applyProtection="1">
      <alignment horizontal="left" vertical="top" wrapText="1"/>
      <protection/>
    </xf>
    <xf numFmtId="0" fontId="8" fillId="46" borderId="32" xfId="0" applyFont="1" applyFill="1" applyBorder="1" applyAlignment="1" applyProtection="1">
      <alignment horizontal="left" vertical="top" wrapText="1"/>
      <protection/>
    </xf>
    <xf numFmtId="0" fontId="52" fillId="39" borderId="106" xfId="0" applyFont="1" applyFill="1" applyBorder="1" applyAlignment="1" applyProtection="1">
      <alignment horizontal="center" vertical="center"/>
      <protection/>
    </xf>
    <xf numFmtId="0" fontId="62" fillId="39" borderId="60" xfId="0" applyFont="1" applyFill="1" applyBorder="1" applyAlignment="1" applyProtection="1">
      <alignment horizontal="center" vertical="center"/>
      <protection/>
    </xf>
    <xf numFmtId="0" fontId="10" fillId="0" borderId="84" xfId="0" applyFont="1" applyBorder="1" applyAlignment="1" applyProtection="1">
      <alignment horizontal="center" vertical="center"/>
      <protection/>
    </xf>
    <xf numFmtId="0" fontId="10" fillId="0" borderId="99" xfId="0" applyFont="1" applyBorder="1" applyAlignment="1" applyProtection="1">
      <alignment horizontal="center" vertical="center"/>
      <protection/>
    </xf>
    <xf numFmtId="0" fontId="10" fillId="0" borderId="100" xfId="0" applyFont="1" applyBorder="1" applyAlignment="1" applyProtection="1">
      <alignment horizontal="center" vertical="center"/>
      <protection/>
    </xf>
    <xf numFmtId="0" fontId="52" fillId="40" borderId="106" xfId="0" applyFont="1" applyFill="1" applyBorder="1" applyAlignment="1" applyProtection="1">
      <alignment horizontal="center" vertical="center"/>
      <protection/>
    </xf>
    <xf numFmtId="0" fontId="62" fillId="40" borderId="60" xfId="0" applyFont="1" applyFill="1" applyBorder="1" applyAlignment="1" applyProtection="1">
      <alignment horizontal="center" vertical="center"/>
      <protection/>
    </xf>
    <xf numFmtId="49" fontId="0" fillId="46" borderId="84" xfId="0" applyNumberFormat="1" applyFill="1" applyBorder="1" applyAlignment="1" applyProtection="1">
      <alignment horizontal="center" vertical="center" wrapText="1"/>
      <protection/>
    </xf>
    <xf numFmtId="49" fontId="0" fillId="46" borderId="99" xfId="0" applyNumberFormat="1" applyFill="1" applyBorder="1" applyAlignment="1" applyProtection="1">
      <alignment horizontal="center" vertical="center" wrapText="1"/>
      <protection/>
    </xf>
    <xf numFmtId="49" fontId="0" fillId="46" borderId="100" xfId="0" applyNumberFormat="1" applyFill="1" applyBorder="1" applyAlignment="1" applyProtection="1">
      <alignment horizontal="center" vertical="center" wrapText="1"/>
      <protection/>
    </xf>
    <xf numFmtId="0" fontId="64" fillId="0" borderId="41" xfId="0" applyFont="1" applyBorder="1" applyAlignment="1" applyProtection="1">
      <alignment horizontal="center" vertical="center"/>
      <protection locked="0"/>
    </xf>
    <xf numFmtId="0" fontId="81" fillId="48" borderId="108" xfId="0" applyFont="1" applyFill="1" applyBorder="1" applyAlignment="1">
      <alignment horizontal="center" vertical="center" wrapText="1"/>
    </xf>
    <xf numFmtId="0" fontId="81" fillId="48" borderId="109" xfId="0" applyFont="1" applyFill="1" applyBorder="1" applyAlignment="1">
      <alignment horizontal="center" vertical="center" wrapText="1"/>
    </xf>
    <xf numFmtId="0" fontId="81" fillId="48" borderId="19" xfId="0" applyFont="1" applyFill="1" applyBorder="1" applyAlignment="1">
      <alignment horizontal="center" vertical="center" wrapText="1"/>
    </xf>
    <xf numFmtId="0" fontId="100" fillId="42" borderId="110" xfId="0" applyFont="1" applyFill="1" applyBorder="1" applyAlignment="1">
      <alignment horizontal="center" vertical="center" wrapText="1"/>
    </xf>
    <xf numFmtId="0" fontId="100" fillId="42" borderId="111" xfId="0" applyFont="1" applyFill="1" applyBorder="1" applyAlignment="1">
      <alignment horizontal="center" vertical="center" wrapText="1"/>
    </xf>
    <xf numFmtId="0" fontId="100" fillId="42" borderId="22" xfId="0" applyFont="1" applyFill="1" applyBorder="1" applyAlignment="1">
      <alignment horizontal="center" vertical="center" wrapText="1"/>
    </xf>
    <xf numFmtId="0" fontId="98" fillId="34" borderId="74" xfId="0" applyFont="1" applyFill="1" applyBorder="1" applyAlignment="1" applyProtection="1">
      <alignment horizontal="center" vertical="center" wrapText="1"/>
      <protection/>
    </xf>
    <xf numFmtId="0" fontId="98" fillId="34" borderId="57" xfId="0" applyFont="1" applyFill="1" applyBorder="1" applyAlignment="1" applyProtection="1">
      <alignment horizontal="center" vertical="center" wrapText="1"/>
      <protection/>
    </xf>
    <xf numFmtId="0" fontId="98" fillId="34" borderId="112" xfId="0" applyFont="1" applyFill="1" applyBorder="1" applyAlignment="1" applyProtection="1">
      <alignment horizontal="center" vertical="center" wrapText="1"/>
      <protection/>
    </xf>
    <xf numFmtId="0" fontId="98" fillId="34" borderId="59" xfId="0" applyFont="1" applyFill="1" applyBorder="1" applyAlignment="1" applyProtection="1">
      <alignment horizontal="center" vertical="center" wrapText="1"/>
      <protection/>
    </xf>
    <xf numFmtId="0" fontId="98" fillId="34" borderId="94" xfId="0" applyFont="1" applyFill="1" applyBorder="1" applyAlignment="1" applyProtection="1">
      <alignment horizontal="center" vertical="center" wrapText="1"/>
      <protection/>
    </xf>
    <xf numFmtId="0" fontId="98" fillId="34" borderId="17" xfId="0" applyFont="1" applyFill="1" applyBorder="1" applyAlignment="1" applyProtection="1">
      <alignment horizontal="center" vertical="center" wrapText="1"/>
      <protection/>
    </xf>
    <xf numFmtId="44" fontId="100" fillId="7" borderId="74" xfId="0" applyNumberFormat="1" applyFont="1" applyFill="1" applyBorder="1" applyAlignment="1" applyProtection="1">
      <alignment horizontal="center" vertical="center" wrapText="1"/>
      <protection/>
    </xf>
    <xf numFmtId="44" fontId="100" fillId="7" borderId="57" xfId="0" applyNumberFormat="1" applyFont="1" applyFill="1" applyBorder="1" applyAlignment="1" applyProtection="1">
      <alignment horizontal="center" vertical="center" wrapText="1"/>
      <protection/>
    </xf>
    <xf numFmtId="44" fontId="100" fillId="7" borderId="94" xfId="0" applyNumberFormat="1" applyFont="1" applyFill="1" applyBorder="1" applyAlignment="1" applyProtection="1">
      <alignment horizontal="center" vertical="center" wrapText="1"/>
      <protection/>
    </xf>
    <xf numFmtId="44" fontId="100" fillId="7" borderId="17" xfId="0" applyNumberFormat="1" applyFont="1" applyFill="1" applyBorder="1" applyAlignment="1" applyProtection="1">
      <alignment horizontal="center" vertical="center" wrapText="1"/>
      <protection/>
    </xf>
    <xf numFmtId="0" fontId="0" fillId="0" borderId="59" xfId="0" applyBorder="1" applyAlignment="1" applyProtection="1">
      <alignment horizontal="center" vertical="center"/>
      <protection locked="0"/>
    </xf>
    <xf numFmtId="0" fontId="0" fillId="0" borderId="113"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xf>
    <xf numFmtId="0" fontId="0" fillId="0" borderId="114" xfId="0" applyBorder="1" applyAlignment="1" applyProtection="1">
      <alignment horizontal="center" vertical="center" wrapText="1"/>
      <protection/>
    </xf>
    <xf numFmtId="0" fontId="0" fillId="0" borderId="112" xfId="0" applyBorder="1" applyAlignment="1" applyProtection="1">
      <alignment horizontal="center" vertical="center" wrapText="1"/>
      <protection/>
    </xf>
    <xf numFmtId="0" fontId="83" fillId="0" borderId="115" xfId="0" applyFont="1" applyBorder="1" applyAlignment="1" applyProtection="1">
      <alignment horizontal="center" vertical="center" wrapText="1"/>
      <protection/>
    </xf>
    <xf numFmtId="0" fontId="83" fillId="0" borderId="116" xfId="0" applyFont="1" applyBorder="1" applyAlignment="1" applyProtection="1">
      <alignment horizontal="center" vertical="center" wrapText="1"/>
      <protection/>
    </xf>
    <xf numFmtId="0" fontId="83" fillId="0" borderId="117" xfId="0" applyFont="1" applyBorder="1" applyAlignment="1" applyProtection="1">
      <alignment horizontal="center" vertical="center" wrapText="1"/>
      <protection/>
    </xf>
    <xf numFmtId="0" fontId="83" fillId="0" borderId="46" xfId="0" applyFont="1" applyBorder="1" applyAlignment="1" applyProtection="1">
      <alignment horizontal="center" vertical="center" wrapText="1"/>
      <protection/>
    </xf>
    <xf numFmtId="0" fontId="83" fillId="0" borderId="47" xfId="0" applyFont="1" applyBorder="1" applyAlignment="1" applyProtection="1">
      <alignment horizontal="center" vertical="center" wrapText="1"/>
      <protection/>
    </xf>
    <xf numFmtId="0" fontId="83" fillId="0" borderId="48" xfId="0" applyFont="1" applyBorder="1" applyAlignment="1" applyProtection="1">
      <alignment horizontal="center" vertical="center" wrapText="1"/>
      <protection/>
    </xf>
    <xf numFmtId="0" fontId="0" fillId="0" borderId="118" xfId="0" applyBorder="1" applyAlignment="1" applyProtection="1">
      <alignment horizontal="center" vertical="center" wrapText="1"/>
      <protection locked="0"/>
    </xf>
    <xf numFmtId="0" fontId="81" fillId="0" borderId="84" xfId="0" applyFont="1" applyBorder="1" applyAlignment="1" applyProtection="1">
      <alignment horizontal="center" vertical="center"/>
      <protection/>
    </xf>
    <xf numFmtId="0" fontId="81" fillId="0" borderId="27" xfId="0" applyFont="1" applyBorder="1" applyAlignment="1" applyProtection="1">
      <alignment horizontal="center" vertical="center"/>
      <protection/>
    </xf>
    <xf numFmtId="0" fontId="0" fillId="0" borderId="119" xfId="0" applyBorder="1" applyAlignment="1" applyProtection="1">
      <alignment horizontal="center" vertical="center" wrapText="1"/>
      <protection locked="0"/>
    </xf>
    <xf numFmtId="0" fontId="83" fillId="0" borderId="0" xfId="0" applyFont="1" applyBorder="1" applyAlignment="1" applyProtection="1">
      <alignment horizontal="center" vertical="center"/>
      <protection/>
    </xf>
    <xf numFmtId="0" fontId="83" fillId="0" borderId="16" xfId="0" applyFont="1" applyBorder="1" applyAlignment="1" applyProtection="1">
      <alignment horizontal="center" vertical="center"/>
      <protection/>
    </xf>
    <xf numFmtId="0" fontId="83" fillId="0" borderId="0" xfId="0" applyFont="1" applyAlignment="1" applyProtection="1">
      <alignment horizontal="center" vertical="center" wrapText="1"/>
      <protection/>
    </xf>
    <xf numFmtId="44" fontId="83" fillId="0" borderId="84" xfId="48" applyFont="1" applyBorder="1" applyAlignment="1" applyProtection="1">
      <alignment horizontal="center" vertical="center"/>
      <protection locked="0"/>
    </xf>
    <xf numFmtId="44" fontId="83" fillId="0" borderId="99" xfId="48" applyFont="1" applyBorder="1" applyAlignment="1" applyProtection="1">
      <alignment horizontal="center" vertical="center"/>
      <protection locked="0"/>
    </xf>
    <xf numFmtId="44" fontId="83" fillId="0" borderId="100" xfId="48" applyFont="1" applyBorder="1" applyAlignment="1" applyProtection="1">
      <alignment horizontal="center" vertical="center"/>
      <protection locked="0"/>
    </xf>
    <xf numFmtId="0" fontId="83" fillId="0" borderId="0" xfId="0" applyFont="1" applyAlignment="1" applyProtection="1">
      <alignment horizontal="center" vertical="center" wrapText="1"/>
      <protection locked="0"/>
    </xf>
    <xf numFmtId="0" fontId="97" fillId="0" borderId="0" xfId="0" applyFont="1" applyAlignment="1" applyProtection="1">
      <alignment horizontal="center" vertical="center" wrapText="1"/>
      <protection locked="0"/>
    </xf>
    <xf numFmtId="0" fontId="97" fillId="0" borderId="16" xfId="0" applyFont="1" applyBorder="1" applyAlignment="1" applyProtection="1">
      <alignment horizontal="center" vertical="center" wrapText="1"/>
      <protection locked="0"/>
    </xf>
    <xf numFmtId="0" fontId="83" fillId="0" borderId="120" xfId="0" applyFont="1" applyBorder="1" applyAlignment="1" applyProtection="1">
      <alignment horizontal="center" vertical="center"/>
      <protection locked="0"/>
    </xf>
    <xf numFmtId="0" fontId="83" fillId="0" borderId="16" xfId="0" applyFont="1" applyBorder="1" applyAlignment="1" applyProtection="1">
      <alignment horizontal="center" vertical="center"/>
      <protection locked="0"/>
    </xf>
    <xf numFmtId="0" fontId="83" fillId="0" borderId="121" xfId="0" applyFont="1" applyBorder="1" applyAlignment="1" applyProtection="1">
      <alignment horizontal="center" vertical="center"/>
      <protection locked="0"/>
    </xf>
    <xf numFmtId="44" fontId="103" fillId="0" borderId="84" xfId="0" applyNumberFormat="1" applyFont="1" applyBorder="1" applyAlignment="1" applyProtection="1">
      <alignment horizontal="center" vertical="top" wrapText="1"/>
      <protection locked="0"/>
    </xf>
    <xf numFmtId="44" fontId="103" fillId="0" borderId="100" xfId="0" applyNumberFormat="1" applyFont="1" applyBorder="1" applyAlignment="1" applyProtection="1">
      <alignment horizontal="center" vertical="top" wrapText="1"/>
      <protection locked="0"/>
    </xf>
    <xf numFmtId="0" fontId="0" fillId="0" borderId="122" xfId="0" applyBorder="1" applyAlignment="1" applyProtection="1">
      <alignment horizontal="center" vertical="center"/>
      <protection locked="0"/>
    </xf>
    <xf numFmtId="0" fontId="0" fillId="0" borderId="123"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99" xfId="0" applyBorder="1" applyAlignment="1" applyProtection="1">
      <alignment horizontal="center" vertical="center"/>
      <protection locked="0"/>
    </xf>
    <xf numFmtId="0" fontId="83" fillId="0" borderId="115" xfId="0" applyFont="1" applyBorder="1" applyAlignment="1" applyProtection="1">
      <alignment horizontal="center" vertical="center" wrapText="1"/>
      <protection locked="0"/>
    </xf>
    <xf numFmtId="0" fontId="83" fillId="0" borderId="116" xfId="0" applyFont="1" applyBorder="1" applyAlignment="1" applyProtection="1">
      <alignment horizontal="center" vertical="center" wrapText="1"/>
      <protection locked="0"/>
    </xf>
    <xf numFmtId="0" fontId="83" fillId="0" borderId="117" xfId="0" applyFont="1" applyBorder="1" applyAlignment="1" applyProtection="1">
      <alignment horizontal="center" vertical="center" wrapText="1"/>
      <protection locked="0"/>
    </xf>
    <xf numFmtId="0" fontId="83" fillId="0" borderId="46" xfId="0" applyFont="1" applyBorder="1" applyAlignment="1" applyProtection="1">
      <alignment horizontal="center" vertical="center" wrapText="1"/>
      <protection locked="0"/>
    </xf>
    <xf numFmtId="0" fontId="83" fillId="0" borderId="47" xfId="0" applyFont="1" applyBorder="1" applyAlignment="1" applyProtection="1">
      <alignment horizontal="center" vertical="center" wrapText="1"/>
      <protection locked="0"/>
    </xf>
    <xf numFmtId="0" fontId="83" fillId="0" borderId="48" xfId="0" applyFont="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6</xdr:row>
      <xdr:rowOff>161925</xdr:rowOff>
    </xdr:from>
    <xdr:to>
      <xdr:col>8</xdr:col>
      <xdr:colOff>200025</xdr:colOff>
      <xdr:row>6</xdr:row>
      <xdr:rowOff>390525</xdr:rowOff>
    </xdr:to>
    <xdr:sp>
      <xdr:nvSpPr>
        <xdr:cNvPr id="1" name="1 Flecha derecha"/>
        <xdr:cNvSpPr>
          <a:spLocks/>
        </xdr:cNvSpPr>
      </xdr:nvSpPr>
      <xdr:spPr>
        <a:xfrm rot="10800000">
          <a:off x="9572625" y="1457325"/>
          <a:ext cx="171450" cy="2286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9525</xdr:colOff>
      <xdr:row>16</xdr:row>
      <xdr:rowOff>190500</xdr:rowOff>
    </xdr:from>
    <xdr:to>
      <xdr:col>8</xdr:col>
      <xdr:colOff>180975</xdr:colOff>
      <xdr:row>16</xdr:row>
      <xdr:rowOff>419100</xdr:rowOff>
    </xdr:to>
    <xdr:sp>
      <xdr:nvSpPr>
        <xdr:cNvPr id="2" name="2 Flecha derecha"/>
        <xdr:cNvSpPr>
          <a:spLocks/>
        </xdr:cNvSpPr>
      </xdr:nvSpPr>
      <xdr:spPr>
        <a:xfrm rot="10800000">
          <a:off x="9553575" y="3962400"/>
          <a:ext cx="171450" cy="2286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38</xdr:row>
      <xdr:rowOff>180975</xdr:rowOff>
    </xdr:from>
    <xdr:to>
      <xdr:col>8</xdr:col>
      <xdr:colOff>171450</xdr:colOff>
      <xdr:row>38</xdr:row>
      <xdr:rowOff>409575</xdr:rowOff>
    </xdr:to>
    <xdr:sp>
      <xdr:nvSpPr>
        <xdr:cNvPr id="3" name="3 Flecha derecha"/>
        <xdr:cNvSpPr>
          <a:spLocks/>
        </xdr:cNvSpPr>
      </xdr:nvSpPr>
      <xdr:spPr>
        <a:xfrm rot="10800000">
          <a:off x="9544050" y="9420225"/>
          <a:ext cx="171450" cy="2286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xdr:colOff>
      <xdr:row>59</xdr:row>
      <xdr:rowOff>171450</xdr:rowOff>
    </xdr:from>
    <xdr:to>
      <xdr:col>8</xdr:col>
      <xdr:colOff>228600</xdr:colOff>
      <xdr:row>59</xdr:row>
      <xdr:rowOff>400050</xdr:rowOff>
    </xdr:to>
    <xdr:sp>
      <xdr:nvSpPr>
        <xdr:cNvPr id="4" name="4 Flecha derecha"/>
        <xdr:cNvSpPr>
          <a:spLocks/>
        </xdr:cNvSpPr>
      </xdr:nvSpPr>
      <xdr:spPr>
        <a:xfrm rot="10800000">
          <a:off x="9601200" y="14868525"/>
          <a:ext cx="171450" cy="2286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76200</xdr:colOff>
      <xdr:row>68</xdr:row>
      <xdr:rowOff>171450</xdr:rowOff>
    </xdr:from>
    <xdr:to>
      <xdr:col>8</xdr:col>
      <xdr:colOff>133350</xdr:colOff>
      <xdr:row>68</xdr:row>
      <xdr:rowOff>400050</xdr:rowOff>
    </xdr:to>
    <xdr:sp>
      <xdr:nvSpPr>
        <xdr:cNvPr id="5" name="6 Flecha derecha"/>
        <xdr:cNvSpPr>
          <a:spLocks/>
        </xdr:cNvSpPr>
      </xdr:nvSpPr>
      <xdr:spPr>
        <a:xfrm rot="10800000">
          <a:off x="9544050" y="17087850"/>
          <a:ext cx="133350" cy="2286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xdr:colOff>
      <xdr:row>50</xdr:row>
      <xdr:rowOff>152400</xdr:rowOff>
    </xdr:from>
    <xdr:to>
      <xdr:col>8</xdr:col>
      <xdr:colOff>238125</xdr:colOff>
      <xdr:row>50</xdr:row>
      <xdr:rowOff>381000</xdr:rowOff>
    </xdr:to>
    <xdr:sp>
      <xdr:nvSpPr>
        <xdr:cNvPr id="6" name="16 Flecha derecha"/>
        <xdr:cNvSpPr>
          <a:spLocks/>
        </xdr:cNvSpPr>
      </xdr:nvSpPr>
      <xdr:spPr>
        <a:xfrm rot="10800000">
          <a:off x="9572625" y="12258675"/>
          <a:ext cx="209550" cy="2286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27</xdr:row>
      <xdr:rowOff>190500</xdr:rowOff>
    </xdr:from>
    <xdr:to>
      <xdr:col>8</xdr:col>
      <xdr:colOff>171450</xdr:colOff>
      <xdr:row>27</xdr:row>
      <xdr:rowOff>419100</xdr:rowOff>
    </xdr:to>
    <xdr:sp>
      <xdr:nvSpPr>
        <xdr:cNvPr id="7" name="18 Flecha derecha"/>
        <xdr:cNvSpPr>
          <a:spLocks/>
        </xdr:cNvSpPr>
      </xdr:nvSpPr>
      <xdr:spPr>
        <a:xfrm rot="10800000">
          <a:off x="9544050" y="6724650"/>
          <a:ext cx="171450" cy="2286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3</xdr:row>
      <xdr:rowOff>323850</xdr:rowOff>
    </xdr:from>
    <xdr:to>
      <xdr:col>8</xdr:col>
      <xdr:colOff>361950</xdr:colOff>
      <xdr:row>4</xdr:row>
      <xdr:rowOff>257175</xdr:rowOff>
    </xdr:to>
    <xdr:sp>
      <xdr:nvSpPr>
        <xdr:cNvPr id="1" name="1 Flecha derecha"/>
        <xdr:cNvSpPr>
          <a:spLocks/>
        </xdr:cNvSpPr>
      </xdr:nvSpPr>
      <xdr:spPr>
        <a:xfrm flipH="1">
          <a:off x="9296400" y="2619375"/>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590550</xdr:colOff>
      <xdr:row>1</xdr:row>
      <xdr:rowOff>962025</xdr:rowOff>
    </xdr:from>
    <xdr:to>
      <xdr:col>4</xdr:col>
      <xdr:colOff>1047750</xdr:colOff>
      <xdr:row>1</xdr:row>
      <xdr:rowOff>1190625</xdr:rowOff>
    </xdr:to>
    <xdr:sp>
      <xdr:nvSpPr>
        <xdr:cNvPr id="2" name="1 Flecha derecha"/>
        <xdr:cNvSpPr>
          <a:spLocks/>
        </xdr:cNvSpPr>
      </xdr:nvSpPr>
      <xdr:spPr>
        <a:xfrm rot="5400000">
          <a:off x="5143500" y="1866900"/>
          <a:ext cx="457200" cy="2286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685800</xdr:colOff>
      <xdr:row>30</xdr:row>
      <xdr:rowOff>0</xdr:rowOff>
    </xdr:from>
    <xdr:to>
      <xdr:col>7</xdr:col>
      <xdr:colOff>1238250</xdr:colOff>
      <xdr:row>30</xdr:row>
      <xdr:rowOff>276225</xdr:rowOff>
    </xdr:to>
    <xdr:sp>
      <xdr:nvSpPr>
        <xdr:cNvPr id="3" name="1 Flecha derecha"/>
        <xdr:cNvSpPr>
          <a:spLocks/>
        </xdr:cNvSpPr>
      </xdr:nvSpPr>
      <xdr:spPr>
        <a:xfrm rot="5400000" flipH="1">
          <a:off x="7972425" y="9201150"/>
          <a:ext cx="552450" cy="2762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695325</xdr:colOff>
      <xdr:row>7</xdr:row>
      <xdr:rowOff>180975</xdr:rowOff>
    </xdr:from>
    <xdr:to>
      <xdr:col>1</xdr:col>
      <xdr:colOff>1152525</xdr:colOff>
      <xdr:row>7</xdr:row>
      <xdr:rowOff>381000</xdr:rowOff>
    </xdr:to>
    <xdr:sp>
      <xdr:nvSpPr>
        <xdr:cNvPr id="4" name="1 Flecha derecha"/>
        <xdr:cNvSpPr>
          <a:spLocks/>
        </xdr:cNvSpPr>
      </xdr:nvSpPr>
      <xdr:spPr>
        <a:xfrm rot="16200000" flipH="1">
          <a:off x="1733550" y="4457700"/>
          <a:ext cx="457200" cy="200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5</xdr:row>
      <xdr:rowOff>323850</xdr:rowOff>
    </xdr:from>
    <xdr:to>
      <xdr:col>8</xdr:col>
      <xdr:colOff>390525</xdr:colOff>
      <xdr:row>6</xdr:row>
      <xdr:rowOff>257175</xdr:rowOff>
    </xdr:to>
    <xdr:sp>
      <xdr:nvSpPr>
        <xdr:cNvPr id="5" name="1 Flecha derecha"/>
        <xdr:cNvSpPr>
          <a:spLocks/>
        </xdr:cNvSpPr>
      </xdr:nvSpPr>
      <xdr:spPr>
        <a:xfrm flipH="1">
          <a:off x="9324975" y="3609975"/>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7</xdr:row>
      <xdr:rowOff>295275</xdr:rowOff>
    </xdr:from>
    <xdr:to>
      <xdr:col>8</xdr:col>
      <xdr:colOff>419100</xdr:colOff>
      <xdr:row>8</xdr:row>
      <xdr:rowOff>228600</xdr:rowOff>
    </xdr:to>
    <xdr:sp>
      <xdr:nvSpPr>
        <xdr:cNvPr id="6" name="1 Flecha derecha"/>
        <xdr:cNvSpPr>
          <a:spLocks/>
        </xdr:cNvSpPr>
      </xdr:nvSpPr>
      <xdr:spPr>
        <a:xfrm flipH="1">
          <a:off x="9353550" y="457200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219075</xdr:colOff>
      <xdr:row>9</xdr:row>
      <xdr:rowOff>276225</xdr:rowOff>
    </xdr:from>
    <xdr:to>
      <xdr:col>8</xdr:col>
      <xdr:colOff>466725</xdr:colOff>
      <xdr:row>10</xdr:row>
      <xdr:rowOff>209550</xdr:rowOff>
    </xdr:to>
    <xdr:sp>
      <xdr:nvSpPr>
        <xdr:cNvPr id="7" name="1 Flecha derecha"/>
        <xdr:cNvSpPr>
          <a:spLocks/>
        </xdr:cNvSpPr>
      </xdr:nvSpPr>
      <xdr:spPr>
        <a:xfrm flipH="1">
          <a:off x="9401175" y="554355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11</xdr:row>
      <xdr:rowOff>304800</xdr:rowOff>
    </xdr:from>
    <xdr:to>
      <xdr:col>8</xdr:col>
      <xdr:colOff>419100</xdr:colOff>
      <xdr:row>12</xdr:row>
      <xdr:rowOff>238125</xdr:rowOff>
    </xdr:to>
    <xdr:sp>
      <xdr:nvSpPr>
        <xdr:cNvPr id="8" name="1 Flecha derecha"/>
        <xdr:cNvSpPr>
          <a:spLocks/>
        </xdr:cNvSpPr>
      </xdr:nvSpPr>
      <xdr:spPr>
        <a:xfrm flipH="1">
          <a:off x="9353550" y="6562725"/>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190500</xdr:colOff>
      <xdr:row>13</xdr:row>
      <xdr:rowOff>266700</xdr:rowOff>
    </xdr:from>
    <xdr:to>
      <xdr:col>8</xdr:col>
      <xdr:colOff>438150</xdr:colOff>
      <xdr:row>14</xdr:row>
      <xdr:rowOff>200025</xdr:rowOff>
    </xdr:to>
    <xdr:sp>
      <xdr:nvSpPr>
        <xdr:cNvPr id="9" name="1 Flecha derecha"/>
        <xdr:cNvSpPr>
          <a:spLocks/>
        </xdr:cNvSpPr>
      </xdr:nvSpPr>
      <xdr:spPr>
        <a:xfrm flipH="1">
          <a:off x="9372600" y="7515225"/>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1</xdr:row>
      <xdr:rowOff>495300</xdr:rowOff>
    </xdr:from>
    <xdr:to>
      <xdr:col>8</xdr:col>
      <xdr:colOff>514350</xdr:colOff>
      <xdr:row>2</xdr:row>
      <xdr:rowOff>152400</xdr:rowOff>
    </xdr:to>
    <xdr:sp>
      <xdr:nvSpPr>
        <xdr:cNvPr id="1" name="1 Flecha derecha"/>
        <xdr:cNvSpPr>
          <a:spLocks/>
        </xdr:cNvSpPr>
      </xdr:nvSpPr>
      <xdr:spPr>
        <a:xfrm rot="16200000" flipH="1">
          <a:off x="8601075" y="1400175"/>
          <a:ext cx="552450" cy="24765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314325</xdr:colOff>
      <xdr:row>1</xdr:row>
      <xdr:rowOff>409575</xdr:rowOff>
    </xdr:from>
    <xdr:to>
      <xdr:col>3</xdr:col>
      <xdr:colOff>771525</xdr:colOff>
      <xdr:row>2</xdr:row>
      <xdr:rowOff>19050</xdr:rowOff>
    </xdr:to>
    <xdr:sp>
      <xdr:nvSpPr>
        <xdr:cNvPr id="2" name="1 Flecha derecha"/>
        <xdr:cNvSpPr>
          <a:spLocks/>
        </xdr:cNvSpPr>
      </xdr:nvSpPr>
      <xdr:spPr>
        <a:xfrm rot="16200000" flipH="1">
          <a:off x="4410075" y="1314450"/>
          <a:ext cx="457200" cy="200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685800</xdr:colOff>
      <xdr:row>29</xdr:row>
      <xdr:rowOff>0</xdr:rowOff>
    </xdr:from>
    <xdr:to>
      <xdr:col>6</xdr:col>
      <xdr:colOff>1238250</xdr:colOff>
      <xdr:row>30</xdr:row>
      <xdr:rowOff>0</xdr:rowOff>
    </xdr:to>
    <xdr:sp>
      <xdr:nvSpPr>
        <xdr:cNvPr id="3" name="1 Flecha derecha"/>
        <xdr:cNvSpPr>
          <a:spLocks/>
        </xdr:cNvSpPr>
      </xdr:nvSpPr>
      <xdr:spPr>
        <a:xfrm rot="5400000" flipH="1">
          <a:off x="7162800" y="7258050"/>
          <a:ext cx="552450" cy="24765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128"/>
  <sheetViews>
    <sheetView zoomScalePageLayoutView="0" workbookViewId="0" topLeftCell="B1">
      <pane ySplit="1" topLeftCell="A2" activePane="bottomLeft" state="frozen"/>
      <selection pane="topLeft" activeCell="B1" sqref="B1"/>
      <selection pane="bottomLeft" activeCell="O7" sqref="O7"/>
    </sheetView>
  </sheetViews>
  <sheetFormatPr defaultColWidth="11.421875" defaultRowHeight="15"/>
  <cols>
    <col min="1" max="1" width="0" style="0" hidden="1" customWidth="1"/>
    <col min="2" max="2" width="13.00390625" style="0" customWidth="1"/>
    <col min="4" max="4" width="14.00390625" style="0" customWidth="1"/>
    <col min="5" max="5" width="9.7109375" style="0" customWidth="1"/>
    <col min="6" max="6" width="9.140625" style="0" customWidth="1"/>
    <col min="7" max="7" width="9.8515625" style="0" customWidth="1"/>
    <col min="8" max="8" width="19.28125" style="0" customWidth="1"/>
    <col min="9" max="9" width="6.28125" style="0" customWidth="1"/>
    <col min="10" max="10" width="5.7109375" style="0" customWidth="1"/>
    <col min="11" max="11" width="13.140625" style="0" customWidth="1"/>
    <col min="12" max="12" width="16.00390625" style="0" customWidth="1"/>
  </cols>
  <sheetData>
    <row r="1" spans="2:12" ht="38.25" customHeight="1" thickBot="1" thickTop="1">
      <c r="B1" s="400" t="s">
        <v>187</v>
      </c>
      <c r="C1" s="401"/>
      <c r="D1" s="282"/>
      <c r="E1" s="282"/>
      <c r="F1" s="196"/>
      <c r="G1" s="196"/>
      <c r="H1" s="196"/>
      <c r="I1" s="196"/>
      <c r="J1" s="196"/>
      <c r="K1" s="196"/>
      <c r="L1" s="196"/>
    </row>
    <row r="2" spans="2:13" ht="6" customHeight="1" thickTop="1">
      <c r="B2" s="283"/>
      <c r="C2" s="283"/>
      <c r="D2" s="282"/>
      <c r="E2" s="282"/>
      <c r="F2" s="196"/>
      <c r="G2" s="196"/>
      <c r="H2" s="196"/>
      <c r="I2" s="196"/>
      <c r="J2" s="196"/>
      <c r="K2" s="196"/>
      <c r="L2" s="196"/>
      <c r="M2" s="360"/>
    </row>
    <row r="3" spans="2:13" ht="30" customHeight="1">
      <c r="B3" s="378" t="s">
        <v>232</v>
      </c>
      <c r="C3" s="378"/>
      <c r="D3" s="378"/>
      <c r="E3" s="378"/>
      <c r="F3" s="378"/>
      <c r="G3" s="378"/>
      <c r="H3" s="378"/>
      <c r="I3" s="378"/>
      <c r="J3" s="378"/>
      <c r="K3" s="378"/>
      <c r="L3" s="378"/>
      <c r="M3" s="360"/>
    </row>
    <row r="4" spans="2:13" ht="30" customHeight="1">
      <c r="B4" s="378" t="s">
        <v>233</v>
      </c>
      <c r="C4" s="378"/>
      <c r="D4" s="378"/>
      <c r="E4" s="378"/>
      <c r="F4" s="378"/>
      <c r="G4" s="378"/>
      <c r="H4" s="378"/>
      <c r="I4" s="378"/>
      <c r="J4" s="378"/>
      <c r="K4" s="378"/>
      <c r="L4" s="378"/>
      <c r="M4" s="360"/>
    </row>
    <row r="5" spans="2:13" ht="30" customHeight="1">
      <c r="B5" s="378" t="s">
        <v>234</v>
      </c>
      <c r="C5" s="378"/>
      <c r="D5" s="378"/>
      <c r="E5" s="378"/>
      <c r="F5" s="378"/>
      <c r="G5" s="378"/>
      <c r="H5" s="378"/>
      <c r="I5" s="378"/>
      <c r="J5" s="378"/>
      <c r="K5" s="378"/>
      <c r="L5" s="378"/>
      <c r="M5" s="360"/>
    </row>
    <row r="6" spans="2:12" ht="30" customHeight="1">
      <c r="B6" s="378" t="s">
        <v>235</v>
      </c>
      <c r="C6" s="378"/>
      <c r="D6" s="378"/>
      <c r="E6" s="378"/>
      <c r="F6" s="378"/>
      <c r="G6" s="378"/>
      <c r="H6" s="378"/>
      <c r="I6" s="378"/>
      <c r="J6" s="378"/>
      <c r="K6" s="378"/>
      <c r="L6" s="378"/>
    </row>
    <row r="7" spans="2:12" ht="9" customHeight="1" thickBot="1">
      <c r="B7" s="283"/>
      <c r="C7" s="283"/>
      <c r="D7" s="282"/>
      <c r="E7" s="282"/>
      <c r="F7" s="196"/>
      <c r="G7" s="196"/>
      <c r="H7" s="196"/>
      <c r="I7" s="196"/>
      <c r="J7" s="196"/>
      <c r="K7" s="196"/>
      <c r="L7" s="196"/>
    </row>
    <row r="8" spans="2:12" ht="34.5" customHeight="1" thickBot="1" thickTop="1">
      <c r="B8" s="375" t="s">
        <v>231</v>
      </c>
      <c r="C8" s="376"/>
      <c r="D8" s="376"/>
      <c r="E8" s="376"/>
      <c r="F8" s="376"/>
      <c r="G8" s="376"/>
      <c r="H8" s="376"/>
      <c r="I8" s="376"/>
      <c r="J8" s="376"/>
      <c r="K8" s="376"/>
      <c r="L8" s="377"/>
    </row>
    <row r="9" spans="2:12" ht="9" customHeight="1" thickBot="1" thickTop="1">
      <c r="B9" s="283"/>
      <c r="C9" s="283"/>
      <c r="D9" s="282"/>
      <c r="E9" s="282"/>
      <c r="F9" s="196"/>
      <c r="G9" s="196"/>
      <c r="H9" s="196"/>
      <c r="I9" s="196"/>
      <c r="J9" s="196"/>
      <c r="K9" s="196"/>
      <c r="L9" s="196"/>
    </row>
    <row r="10" spans="2:12" ht="25.5" customHeight="1">
      <c r="B10" s="391" t="s">
        <v>230</v>
      </c>
      <c r="C10" s="392"/>
      <c r="D10" s="392"/>
      <c r="E10" s="392"/>
      <c r="F10" s="392"/>
      <c r="G10" s="392"/>
      <c r="H10" s="392"/>
      <c r="I10" s="392"/>
      <c r="J10" s="392"/>
      <c r="K10" s="392"/>
      <c r="L10" s="393"/>
    </row>
    <row r="11" spans="2:12" ht="25.5" customHeight="1">
      <c r="B11" s="394"/>
      <c r="C11" s="395"/>
      <c r="D11" s="395"/>
      <c r="E11" s="395"/>
      <c r="F11" s="395"/>
      <c r="G11" s="395"/>
      <c r="H11" s="395"/>
      <c r="I11" s="395"/>
      <c r="J11" s="395"/>
      <c r="K11" s="395"/>
      <c r="L11" s="396"/>
    </row>
    <row r="12" spans="2:12" ht="25.5" customHeight="1">
      <c r="B12" s="394"/>
      <c r="C12" s="395"/>
      <c r="D12" s="395"/>
      <c r="E12" s="395"/>
      <c r="F12" s="395"/>
      <c r="G12" s="395"/>
      <c r="H12" s="395"/>
      <c r="I12" s="395"/>
      <c r="J12" s="395"/>
      <c r="K12" s="395"/>
      <c r="L12" s="396"/>
    </row>
    <row r="13" spans="2:12" ht="25.5" customHeight="1" thickBot="1">
      <c r="B13" s="397"/>
      <c r="C13" s="398"/>
      <c r="D13" s="398"/>
      <c r="E13" s="398"/>
      <c r="F13" s="398"/>
      <c r="G13" s="398"/>
      <c r="H13" s="398"/>
      <c r="I13" s="398"/>
      <c r="J13" s="398"/>
      <c r="K13" s="398"/>
      <c r="L13" s="399"/>
    </row>
    <row r="14" spans="2:12" ht="9.75" customHeight="1">
      <c r="B14" s="358"/>
      <c r="C14" s="358"/>
      <c r="D14" s="358"/>
      <c r="E14" s="358"/>
      <c r="F14" s="358"/>
      <c r="G14" s="358"/>
      <c r="H14" s="358"/>
      <c r="I14" s="358"/>
      <c r="J14" s="358"/>
      <c r="K14" s="358"/>
      <c r="L14" s="358"/>
    </row>
    <row r="15" spans="2:14" ht="15.75" thickBot="1">
      <c r="B15" s="281"/>
      <c r="C15" s="281"/>
      <c r="D15" s="281"/>
      <c r="E15" s="281"/>
      <c r="F15" s="281"/>
      <c r="G15" s="281"/>
      <c r="H15" s="281"/>
      <c r="I15" s="281"/>
      <c r="J15" s="281"/>
      <c r="K15" s="281"/>
      <c r="L15" s="281"/>
      <c r="N15" s="359"/>
    </row>
    <row r="16" spans="2:12" ht="17.25" thickBot="1" thickTop="1">
      <c r="B16" s="379" t="s">
        <v>155</v>
      </c>
      <c r="C16" s="380"/>
      <c r="D16" s="380"/>
      <c r="E16" s="381"/>
      <c r="F16" s="273"/>
      <c r="G16" s="273"/>
      <c r="H16" s="273"/>
      <c r="I16" s="273"/>
      <c r="J16" s="273"/>
      <c r="K16" s="273"/>
      <c r="L16" s="273"/>
    </row>
    <row r="17" spans="2:12" ht="6" customHeight="1" thickBot="1" thickTop="1">
      <c r="B17" s="219"/>
      <c r="C17" s="219"/>
      <c r="D17" s="219"/>
      <c r="E17" s="219"/>
      <c r="F17" s="219"/>
      <c r="G17" s="219"/>
      <c r="H17" s="219"/>
      <c r="I17" s="235"/>
      <c r="J17" s="236"/>
      <c r="K17" s="274"/>
      <c r="L17" s="227"/>
    </row>
    <row r="18" spans="2:12" ht="15" customHeight="1">
      <c r="B18" s="382" t="s">
        <v>212</v>
      </c>
      <c r="C18" s="383"/>
      <c r="D18" s="383"/>
      <c r="E18" s="383"/>
      <c r="F18" s="383"/>
      <c r="G18" s="383"/>
      <c r="H18" s="383"/>
      <c r="I18" s="383"/>
      <c r="J18" s="383"/>
      <c r="K18" s="383"/>
      <c r="L18" s="384"/>
    </row>
    <row r="19" spans="2:12" ht="15" customHeight="1">
      <c r="B19" s="385"/>
      <c r="C19" s="386"/>
      <c r="D19" s="386"/>
      <c r="E19" s="386"/>
      <c r="F19" s="386"/>
      <c r="G19" s="386"/>
      <c r="H19" s="386"/>
      <c r="I19" s="386"/>
      <c r="J19" s="386"/>
      <c r="K19" s="386"/>
      <c r="L19" s="387"/>
    </row>
    <row r="20" spans="2:12" ht="15" customHeight="1">
      <c r="B20" s="385"/>
      <c r="C20" s="386"/>
      <c r="D20" s="386"/>
      <c r="E20" s="386"/>
      <c r="F20" s="386"/>
      <c r="G20" s="386"/>
      <c r="H20" s="386"/>
      <c r="I20" s="386"/>
      <c r="J20" s="386"/>
      <c r="K20" s="386"/>
      <c r="L20" s="387"/>
    </row>
    <row r="21" spans="2:12" ht="15" customHeight="1" thickBot="1">
      <c r="B21" s="388"/>
      <c r="C21" s="389"/>
      <c r="D21" s="389"/>
      <c r="E21" s="389"/>
      <c r="F21" s="389"/>
      <c r="G21" s="389"/>
      <c r="H21" s="389"/>
      <c r="I21" s="389"/>
      <c r="J21" s="389"/>
      <c r="K21" s="389"/>
      <c r="L21" s="390"/>
    </row>
    <row r="22" spans="2:12" ht="9.75" customHeight="1" thickBot="1">
      <c r="B22" s="219"/>
      <c r="C22" s="219"/>
      <c r="D22" s="219"/>
      <c r="E22" s="219"/>
      <c r="F22" s="219"/>
      <c r="G22" s="219"/>
      <c r="H22" s="219"/>
      <c r="I22" s="224"/>
      <c r="J22" s="225"/>
      <c r="K22" s="226"/>
      <c r="L22" s="227"/>
    </row>
    <row r="23" spans="2:12" ht="17.25" thickBot="1" thickTop="1">
      <c r="B23" s="379" t="s">
        <v>181</v>
      </c>
      <c r="C23" s="380"/>
      <c r="D23" s="380"/>
      <c r="E23" s="381"/>
      <c r="F23" s="273"/>
      <c r="G23" s="273"/>
      <c r="H23" s="273"/>
      <c r="I23" s="273"/>
      <c r="J23" s="273"/>
      <c r="K23" s="273"/>
      <c r="L23" s="273"/>
    </row>
    <row r="24" spans="2:12" ht="6" customHeight="1" thickBot="1" thickTop="1">
      <c r="B24" s="219"/>
      <c r="C24" s="219"/>
      <c r="D24" s="219"/>
      <c r="E24" s="219"/>
      <c r="F24" s="219"/>
      <c r="G24" s="219"/>
      <c r="H24" s="219"/>
      <c r="I24" s="235"/>
      <c r="J24" s="236"/>
      <c r="K24" s="274"/>
      <c r="L24" s="227"/>
    </row>
    <row r="25" spans="2:12" ht="15" customHeight="1">
      <c r="B25" s="382" t="s">
        <v>198</v>
      </c>
      <c r="C25" s="383"/>
      <c r="D25" s="383"/>
      <c r="E25" s="383"/>
      <c r="F25" s="383"/>
      <c r="G25" s="383"/>
      <c r="H25" s="383"/>
      <c r="I25" s="383"/>
      <c r="J25" s="383"/>
      <c r="K25" s="383"/>
      <c r="L25" s="384"/>
    </row>
    <row r="26" spans="2:12" ht="15" customHeight="1">
      <c r="B26" s="385"/>
      <c r="C26" s="386"/>
      <c r="D26" s="386"/>
      <c r="E26" s="386"/>
      <c r="F26" s="386"/>
      <c r="G26" s="386"/>
      <c r="H26" s="386"/>
      <c r="I26" s="386"/>
      <c r="J26" s="386"/>
      <c r="K26" s="386"/>
      <c r="L26" s="387"/>
    </row>
    <row r="27" spans="2:12" ht="15" customHeight="1">
      <c r="B27" s="385"/>
      <c r="C27" s="386"/>
      <c r="D27" s="386"/>
      <c r="E27" s="386"/>
      <c r="F27" s="386"/>
      <c r="G27" s="386"/>
      <c r="H27" s="386"/>
      <c r="I27" s="386"/>
      <c r="J27" s="386"/>
      <c r="K27" s="386"/>
      <c r="L27" s="387"/>
    </row>
    <row r="28" spans="2:12" ht="15" customHeight="1">
      <c r="B28" s="385"/>
      <c r="C28" s="386"/>
      <c r="D28" s="386"/>
      <c r="E28" s="386"/>
      <c r="F28" s="386"/>
      <c r="G28" s="386"/>
      <c r="H28" s="386"/>
      <c r="I28" s="386"/>
      <c r="J28" s="386"/>
      <c r="K28" s="386"/>
      <c r="L28" s="387"/>
    </row>
    <row r="29" spans="2:12" ht="15" customHeight="1">
      <c r="B29" s="385"/>
      <c r="C29" s="386"/>
      <c r="D29" s="386"/>
      <c r="E29" s="386"/>
      <c r="F29" s="386"/>
      <c r="G29" s="386"/>
      <c r="H29" s="386"/>
      <c r="I29" s="386"/>
      <c r="J29" s="386"/>
      <c r="K29" s="386"/>
      <c r="L29" s="387"/>
    </row>
    <row r="30" spans="2:12" ht="15" customHeight="1">
      <c r="B30" s="385"/>
      <c r="C30" s="386"/>
      <c r="D30" s="386"/>
      <c r="E30" s="386"/>
      <c r="F30" s="386"/>
      <c r="G30" s="386"/>
      <c r="H30" s="386"/>
      <c r="I30" s="386"/>
      <c r="J30" s="386"/>
      <c r="K30" s="386"/>
      <c r="L30" s="387"/>
    </row>
    <row r="31" spans="2:12" ht="15" customHeight="1" thickBot="1">
      <c r="B31" s="388"/>
      <c r="C31" s="389"/>
      <c r="D31" s="389"/>
      <c r="E31" s="389"/>
      <c r="F31" s="389"/>
      <c r="G31" s="389"/>
      <c r="H31" s="389"/>
      <c r="I31" s="389"/>
      <c r="J31" s="389"/>
      <c r="K31" s="389"/>
      <c r="L31" s="390"/>
    </row>
    <row r="32" ht="9.75" customHeight="1" thickBot="1"/>
    <row r="33" spans="2:12" ht="17.25" thickBot="1" thickTop="1">
      <c r="B33" s="379" t="s">
        <v>156</v>
      </c>
      <c r="C33" s="380"/>
      <c r="D33" s="380"/>
      <c r="E33" s="381"/>
      <c r="F33" s="273"/>
      <c r="G33" s="273"/>
      <c r="H33" s="273"/>
      <c r="I33" s="273"/>
      <c r="J33" s="273"/>
      <c r="K33" s="273"/>
      <c r="L33" s="273"/>
    </row>
    <row r="34" spans="2:12" ht="12" customHeight="1" thickBot="1" thickTop="1">
      <c r="B34" s="219"/>
      <c r="C34" s="219"/>
      <c r="D34" s="219"/>
      <c r="E34" s="219"/>
      <c r="F34" s="219"/>
      <c r="G34" s="219"/>
      <c r="H34" s="219"/>
      <c r="I34" s="235"/>
      <c r="J34" s="236"/>
      <c r="K34" s="274"/>
      <c r="L34" s="227"/>
    </row>
    <row r="35" spans="2:12" ht="15" customHeight="1">
      <c r="B35" s="382" t="s">
        <v>193</v>
      </c>
      <c r="C35" s="383"/>
      <c r="D35" s="383"/>
      <c r="E35" s="383"/>
      <c r="F35" s="383"/>
      <c r="G35" s="383"/>
      <c r="H35" s="383"/>
      <c r="I35" s="383"/>
      <c r="J35" s="383"/>
      <c r="K35" s="383"/>
      <c r="L35" s="384"/>
    </row>
    <row r="36" spans="2:12" ht="15" customHeight="1">
      <c r="B36" s="385"/>
      <c r="C36" s="386"/>
      <c r="D36" s="386"/>
      <c r="E36" s="386"/>
      <c r="F36" s="386"/>
      <c r="G36" s="386"/>
      <c r="H36" s="386"/>
      <c r="I36" s="386"/>
      <c r="J36" s="386"/>
      <c r="K36" s="386"/>
      <c r="L36" s="387"/>
    </row>
    <row r="37" spans="2:12" ht="15" customHeight="1">
      <c r="B37" s="385"/>
      <c r="C37" s="386"/>
      <c r="D37" s="386"/>
      <c r="E37" s="386"/>
      <c r="F37" s="386"/>
      <c r="G37" s="386"/>
      <c r="H37" s="386"/>
      <c r="I37" s="386"/>
      <c r="J37" s="386"/>
      <c r="K37" s="386"/>
      <c r="L37" s="387"/>
    </row>
    <row r="38" spans="2:12" ht="15" customHeight="1" thickBot="1">
      <c r="B38" s="388"/>
      <c r="C38" s="389"/>
      <c r="D38" s="389"/>
      <c r="E38" s="389"/>
      <c r="F38" s="389"/>
      <c r="G38" s="389"/>
      <c r="H38" s="389"/>
      <c r="I38" s="389"/>
      <c r="J38" s="389"/>
      <c r="K38" s="389"/>
      <c r="L38" s="390"/>
    </row>
    <row r="39" ht="9.75" customHeight="1" thickBot="1"/>
    <row r="40" spans="2:12" ht="17.25" thickBot="1" thickTop="1">
      <c r="B40" s="379" t="s">
        <v>183</v>
      </c>
      <c r="C40" s="380"/>
      <c r="D40" s="380"/>
      <c r="E40" s="381"/>
      <c r="F40" s="273"/>
      <c r="G40" s="273"/>
      <c r="H40" s="273"/>
      <c r="I40" s="273"/>
      <c r="J40" s="273"/>
      <c r="K40" s="273"/>
      <c r="L40" s="273"/>
    </row>
    <row r="41" spans="2:12" ht="6" customHeight="1" thickBot="1" thickTop="1">
      <c r="B41" s="219"/>
      <c r="C41" s="219"/>
      <c r="D41" s="219"/>
      <c r="E41" s="219"/>
      <c r="F41" s="219"/>
      <c r="G41" s="219"/>
      <c r="H41" s="219"/>
      <c r="I41" s="235"/>
      <c r="J41" s="236"/>
      <c r="K41" s="274"/>
      <c r="L41" s="227"/>
    </row>
    <row r="42" spans="2:12" ht="15" customHeight="1">
      <c r="B42" s="402" t="s">
        <v>194</v>
      </c>
      <c r="C42" s="403"/>
      <c r="D42" s="403"/>
      <c r="E42" s="403"/>
      <c r="F42" s="403"/>
      <c r="G42" s="403"/>
      <c r="H42" s="403"/>
      <c r="I42" s="403"/>
      <c r="J42" s="403"/>
      <c r="K42" s="403"/>
      <c r="L42" s="404"/>
    </row>
    <row r="43" spans="2:12" ht="15" customHeight="1">
      <c r="B43" s="405"/>
      <c r="C43" s="406"/>
      <c r="D43" s="406"/>
      <c r="E43" s="406"/>
      <c r="F43" s="406"/>
      <c r="G43" s="406"/>
      <c r="H43" s="406"/>
      <c r="I43" s="406"/>
      <c r="J43" s="406"/>
      <c r="K43" s="406"/>
      <c r="L43" s="407"/>
    </row>
    <row r="44" spans="2:12" ht="15" customHeight="1">
      <c r="B44" s="405"/>
      <c r="C44" s="406"/>
      <c r="D44" s="406"/>
      <c r="E44" s="406"/>
      <c r="F44" s="406"/>
      <c r="G44" s="406"/>
      <c r="H44" s="406"/>
      <c r="I44" s="406"/>
      <c r="J44" s="406"/>
      <c r="K44" s="406"/>
      <c r="L44" s="407"/>
    </row>
    <row r="45" spans="2:12" ht="15" customHeight="1">
      <c r="B45" s="405"/>
      <c r="C45" s="406"/>
      <c r="D45" s="406"/>
      <c r="E45" s="406"/>
      <c r="F45" s="406"/>
      <c r="G45" s="406"/>
      <c r="H45" s="406"/>
      <c r="I45" s="406"/>
      <c r="J45" s="406"/>
      <c r="K45" s="406"/>
      <c r="L45" s="407"/>
    </row>
    <row r="46" spans="2:12" ht="15" customHeight="1">
      <c r="B46" s="405"/>
      <c r="C46" s="406"/>
      <c r="D46" s="406"/>
      <c r="E46" s="406"/>
      <c r="F46" s="406"/>
      <c r="G46" s="406"/>
      <c r="H46" s="406"/>
      <c r="I46" s="406"/>
      <c r="J46" s="406"/>
      <c r="K46" s="406"/>
      <c r="L46" s="407"/>
    </row>
    <row r="47" spans="2:12" ht="15" customHeight="1">
      <c r="B47" s="405"/>
      <c r="C47" s="406"/>
      <c r="D47" s="406"/>
      <c r="E47" s="406"/>
      <c r="F47" s="406"/>
      <c r="G47" s="406"/>
      <c r="H47" s="406"/>
      <c r="I47" s="406"/>
      <c r="J47" s="406"/>
      <c r="K47" s="406"/>
      <c r="L47" s="407"/>
    </row>
    <row r="48" spans="2:12" ht="15" customHeight="1">
      <c r="B48" s="405"/>
      <c r="C48" s="406"/>
      <c r="D48" s="406"/>
      <c r="E48" s="406"/>
      <c r="F48" s="406"/>
      <c r="G48" s="406"/>
      <c r="H48" s="406"/>
      <c r="I48" s="406"/>
      <c r="J48" s="406"/>
      <c r="K48" s="406"/>
      <c r="L48" s="407"/>
    </row>
    <row r="49" spans="2:12" ht="15" customHeight="1" thickBot="1">
      <c r="B49" s="408"/>
      <c r="C49" s="409"/>
      <c r="D49" s="409"/>
      <c r="E49" s="409"/>
      <c r="F49" s="409"/>
      <c r="G49" s="409"/>
      <c r="H49" s="409"/>
      <c r="I49" s="409"/>
      <c r="J49" s="409"/>
      <c r="K49" s="409"/>
      <c r="L49" s="410"/>
    </row>
    <row r="50" ht="9.75" customHeight="1" thickBot="1"/>
    <row r="51" spans="2:12" ht="17.25" thickBot="1" thickTop="1">
      <c r="B51" s="379" t="s">
        <v>168</v>
      </c>
      <c r="C51" s="380"/>
      <c r="D51" s="380"/>
      <c r="E51" s="381"/>
      <c r="F51" s="273"/>
      <c r="G51" s="273"/>
      <c r="H51" s="273"/>
      <c r="I51" s="273"/>
      <c r="J51" s="273"/>
      <c r="K51" s="273"/>
      <c r="L51" s="273"/>
    </row>
    <row r="52" spans="2:12" ht="6" customHeight="1" thickBot="1" thickTop="1">
      <c r="B52" s="219"/>
      <c r="C52" s="219"/>
      <c r="D52" s="219"/>
      <c r="E52" s="219"/>
      <c r="F52" s="219"/>
      <c r="G52" s="219"/>
      <c r="H52" s="219"/>
      <c r="I52" s="235"/>
      <c r="J52" s="236"/>
      <c r="K52" s="274"/>
      <c r="L52" s="227"/>
    </row>
    <row r="53" spans="2:12" ht="12" customHeight="1">
      <c r="B53" s="382" t="s">
        <v>195</v>
      </c>
      <c r="C53" s="383"/>
      <c r="D53" s="383"/>
      <c r="E53" s="383"/>
      <c r="F53" s="383"/>
      <c r="G53" s="383"/>
      <c r="H53" s="383"/>
      <c r="I53" s="383"/>
      <c r="J53" s="383"/>
      <c r="K53" s="383"/>
      <c r="L53" s="384"/>
    </row>
    <row r="54" spans="2:12" ht="12" customHeight="1">
      <c r="B54" s="385"/>
      <c r="C54" s="386"/>
      <c r="D54" s="386"/>
      <c r="E54" s="386"/>
      <c r="F54" s="386"/>
      <c r="G54" s="386"/>
      <c r="H54" s="386"/>
      <c r="I54" s="386"/>
      <c r="J54" s="386"/>
      <c r="K54" s="386"/>
      <c r="L54" s="387"/>
    </row>
    <row r="55" spans="2:12" ht="12" customHeight="1">
      <c r="B55" s="385"/>
      <c r="C55" s="386"/>
      <c r="D55" s="386"/>
      <c r="E55" s="386"/>
      <c r="F55" s="386"/>
      <c r="G55" s="386"/>
      <c r="H55" s="386"/>
      <c r="I55" s="386"/>
      <c r="J55" s="386"/>
      <c r="K55" s="386"/>
      <c r="L55" s="387"/>
    </row>
    <row r="56" spans="2:12" ht="12" customHeight="1">
      <c r="B56" s="385"/>
      <c r="C56" s="386"/>
      <c r="D56" s="386"/>
      <c r="E56" s="386"/>
      <c r="F56" s="386"/>
      <c r="G56" s="386"/>
      <c r="H56" s="386"/>
      <c r="I56" s="386"/>
      <c r="J56" s="386"/>
      <c r="K56" s="386"/>
      <c r="L56" s="387"/>
    </row>
    <row r="57" spans="2:12" ht="12" customHeight="1">
      <c r="B57" s="385"/>
      <c r="C57" s="386"/>
      <c r="D57" s="386"/>
      <c r="E57" s="386"/>
      <c r="F57" s="386"/>
      <c r="G57" s="386"/>
      <c r="H57" s="386"/>
      <c r="I57" s="386"/>
      <c r="J57" s="386"/>
      <c r="K57" s="386"/>
      <c r="L57" s="387"/>
    </row>
    <row r="58" spans="2:12" ht="12" customHeight="1" thickBot="1">
      <c r="B58" s="388"/>
      <c r="C58" s="389"/>
      <c r="D58" s="389"/>
      <c r="E58" s="389"/>
      <c r="F58" s="389"/>
      <c r="G58" s="389"/>
      <c r="H58" s="389"/>
      <c r="I58" s="389"/>
      <c r="J58" s="389"/>
      <c r="K58" s="389"/>
      <c r="L58" s="390"/>
    </row>
    <row r="59" ht="9.75" customHeight="1" thickBot="1"/>
    <row r="60" spans="2:12" ht="17.25" thickBot="1" thickTop="1">
      <c r="B60" s="379" t="s">
        <v>169</v>
      </c>
      <c r="C60" s="380"/>
      <c r="D60" s="380"/>
      <c r="E60" s="381"/>
      <c r="F60" s="273"/>
      <c r="G60" s="273"/>
      <c r="H60" s="273"/>
      <c r="I60" s="273"/>
      <c r="J60" s="273"/>
      <c r="K60" s="273"/>
      <c r="L60" s="273"/>
    </row>
    <row r="61" spans="2:12" ht="6" customHeight="1" thickBot="1" thickTop="1">
      <c r="B61" s="219"/>
      <c r="C61" s="219"/>
      <c r="D61" s="219"/>
      <c r="E61" s="219"/>
      <c r="F61" s="219"/>
      <c r="G61" s="219"/>
      <c r="H61" s="219"/>
      <c r="I61" s="235"/>
      <c r="J61" s="236"/>
      <c r="K61" s="274"/>
      <c r="L61" s="227"/>
    </row>
    <row r="62" spans="2:12" ht="12" customHeight="1">
      <c r="B62" s="382" t="s">
        <v>196</v>
      </c>
      <c r="C62" s="383"/>
      <c r="D62" s="383"/>
      <c r="E62" s="383"/>
      <c r="F62" s="383"/>
      <c r="G62" s="383"/>
      <c r="H62" s="383"/>
      <c r="I62" s="383"/>
      <c r="J62" s="383"/>
      <c r="K62" s="383"/>
      <c r="L62" s="384"/>
    </row>
    <row r="63" spans="2:12" ht="12" customHeight="1">
      <c r="B63" s="385"/>
      <c r="C63" s="386"/>
      <c r="D63" s="386"/>
      <c r="E63" s="386"/>
      <c r="F63" s="386"/>
      <c r="G63" s="386"/>
      <c r="H63" s="386"/>
      <c r="I63" s="386"/>
      <c r="J63" s="386"/>
      <c r="K63" s="386"/>
      <c r="L63" s="387"/>
    </row>
    <row r="64" spans="2:12" ht="12" customHeight="1">
      <c r="B64" s="385"/>
      <c r="C64" s="386"/>
      <c r="D64" s="386"/>
      <c r="E64" s="386"/>
      <c r="F64" s="386"/>
      <c r="G64" s="386"/>
      <c r="H64" s="386"/>
      <c r="I64" s="386"/>
      <c r="J64" s="386"/>
      <c r="K64" s="386"/>
      <c r="L64" s="387"/>
    </row>
    <row r="65" spans="2:12" ht="12" customHeight="1" thickBot="1">
      <c r="B65" s="388"/>
      <c r="C65" s="389"/>
      <c r="D65" s="389"/>
      <c r="E65" s="389"/>
      <c r="F65" s="389"/>
      <c r="G65" s="389"/>
      <c r="H65" s="389"/>
      <c r="I65" s="389"/>
      <c r="J65" s="389"/>
      <c r="K65" s="389"/>
      <c r="L65" s="390"/>
    </row>
    <row r="66" ht="9.75" customHeight="1" thickBot="1"/>
    <row r="67" spans="2:12" ht="17.25" thickBot="1" thickTop="1">
      <c r="B67" s="379" t="s">
        <v>170</v>
      </c>
      <c r="C67" s="380"/>
      <c r="D67" s="380"/>
      <c r="E67" s="381"/>
      <c r="F67" s="273"/>
      <c r="G67" s="273"/>
      <c r="H67" s="273"/>
      <c r="I67" s="273"/>
      <c r="J67" s="273"/>
      <c r="K67" s="273"/>
      <c r="L67" s="273"/>
    </row>
    <row r="68" spans="2:12" ht="6" customHeight="1" thickBot="1" thickTop="1">
      <c r="B68" s="219"/>
      <c r="C68" s="219"/>
      <c r="D68" s="219"/>
      <c r="E68" s="219"/>
      <c r="F68" s="219"/>
      <c r="G68" s="219"/>
      <c r="H68" s="219"/>
      <c r="I68" s="235"/>
      <c r="J68" s="236"/>
      <c r="K68" s="274"/>
      <c r="L68" s="227"/>
    </row>
    <row r="69" spans="2:12" ht="15" customHeight="1">
      <c r="B69" s="382" t="s">
        <v>197</v>
      </c>
      <c r="C69" s="383"/>
      <c r="D69" s="383"/>
      <c r="E69" s="383"/>
      <c r="F69" s="383"/>
      <c r="G69" s="383"/>
      <c r="H69" s="383"/>
      <c r="I69" s="383"/>
      <c r="J69" s="383"/>
      <c r="K69" s="383"/>
      <c r="L69" s="384"/>
    </row>
    <row r="70" spans="2:12" ht="15" customHeight="1">
      <c r="B70" s="385"/>
      <c r="C70" s="386"/>
      <c r="D70" s="386"/>
      <c r="E70" s="386"/>
      <c r="F70" s="386"/>
      <c r="G70" s="386"/>
      <c r="H70" s="386"/>
      <c r="I70" s="386"/>
      <c r="J70" s="386"/>
      <c r="K70" s="386"/>
      <c r="L70" s="387"/>
    </row>
    <row r="71" spans="2:13" ht="15" customHeight="1">
      <c r="B71" s="385"/>
      <c r="C71" s="386"/>
      <c r="D71" s="386"/>
      <c r="E71" s="386"/>
      <c r="F71" s="386"/>
      <c r="G71" s="386"/>
      <c r="H71" s="386"/>
      <c r="I71" s="386"/>
      <c r="J71" s="386"/>
      <c r="K71" s="386"/>
      <c r="L71" s="387"/>
      <c r="M71" s="275"/>
    </row>
    <row r="72" spans="2:12" ht="15" customHeight="1" thickBot="1">
      <c r="B72" s="388"/>
      <c r="C72" s="389"/>
      <c r="D72" s="389"/>
      <c r="E72" s="389"/>
      <c r="F72" s="389"/>
      <c r="G72" s="389"/>
      <c r="H72" s="389"/>
      <c r="I72" s="389"/>
      <c r="J72" s="389"/>
      <c r="K72" s="389"/>
      <c r="L72" s="390"/>
    </row>
    <row r="73" ht="9.75" customHeight="1" thickBot="1"/>
    <row r="74" spans="2:12" ht="17.25" thickBot="1" thickTop="1">
      <c r="B74" s="379" t="s">
        <v>171</v>
      </c>
      <c r="C74" s="380"/>
      <c r="D74" s="380"/>
      <c r="E74" s="381"/>
      <c r="F74" s="273"/>
      <c r="G74" s="273"/>
      <c r="H74" s="273"/>
      <c r="I74" s="273"/>
      <c r="J74" s="273"/>
      <c r="K74" s="273"/>
      <c r="L74" s="273"/>
    </row>
    <row r="75" spans="2:12" ht="6" customHeight="1" thickBot="1" thickTop="1">
      <c r="B75" s="219"/>
      <c r="C75" s="219"/>
      <c r="D75" s="219"/>
      <c r="E75" s="219"/>
      <c r="F75" s="219"/>
      <c r="G75" s="219"/>
      <c r="H75" s="219"/>
      <c r="I75" s="235"/>
      <c r="J75" s="236"/>
      <c r="K75" s="274"/>
      <c r="L75" s="227"/>
    </row>
    <row r="76" spans="2:12" ht="15" customHeight="1">
      <c r="B76" s="382" t="s">
        <v>199</v>
      </c>
      <c r="C76" s="383"/>
      <c r="D76" s="383"/>
      <c r="E76" s="383"/>
      <c r="F76" s="383"/>
      <c r="G76" s="383"/>
      <c r="H76" s="383"/>
      <c r="I76" s="383"/>
      <c r="J76" s="383"/>
      <c r="K76" s="383"/>
      <c r="L76" s="384"/>
    </row>
    <row r="77" spans="2:12" ht="15" customHeight="1">
      <c r="B77" s="385"/>
      <c r="C77" s="386"/>
      <c r="D77" s="386"/>
      <c r="E77" s="386"/>
      <c r="F77" s="386"/>
      <c r="G77" s="386"/>
      <c r="H77" s="386"/>
      <c r="I77" s="386"/>
      <c r="J77" s="386"/>
      <c r="K77" s="386"/>
      <c r="L77" s="387"/>
    </row>
    <row r="78" spans="2:12" ht="15" customHeight="1">
      <c r="B78" s="385"/>
      <c r="C78" s="386"/>
      <c r="D78" s="386"/>
      <c r="E78" s="386"/>
      <c r="F78" s="386"/>
      <c r="G78" s="386"/>
      <c r="H78" s="386"/>
      <c r="I78" s="386"/>
      <c r="J78" s="386"/>
      <c r="K78" s="386"/>
      <c r="L78" s="387"/>
    </row>
    <row r="79" spans="2:12" ht="15" customHeight="1" thickBot="1">
      <c r="B79" s="388"/>
      <c r="C79" s="389"/>
      <c r="D79" s="389"/>
      <c r="E79" s="389"/>
      <c r="F79" s="389"/>
      <c r="G79" s="389"/>
      <c r="H79" s="389"/>
      <c r="I79" s="389"/>
      <c r="J79" s="389"/>
      <c r="K79" s="389"/>
      <c r="L79" s="390"/>
    </row>
    <row r="80" ht="9.75" customHeight="1" thickBot="1"/>
    <row r="81" spans="2:12" ht="17.25" thickBot="1" thickTop="1">
      <c r="B81" s="379" t="s">
        <v>186</v>
      </c>
      <c r="C81" s="380"/>
      <c r="D81" s="380"/>
      <c r="E81" s="381"/>
      <c r="F81" s="273"/>
      <c r="G81" s="273"/>
      <c r="H81" s="273"/>
      <c r="I81" s="273"/>
      <c r="J81" s="273"/>
      <c r="K81" s="273"/>
      <c r="L81" s="273"/>
    </row>
    <row r="82" spans="2:12" ht="6" customHeight="1" thickBot="1" thickTop="1">
      <c r="B82" s="219"/>
      <c r="C82" s="219"/>
      <c r="D82" s="219"/>
      <c r="E82" s="219"/>
      <c r="F82" s="219"/>
      <c r="G82" s="219"/>
      <c r="H82" s="219"/>
      <c r="I82" s="235"/>
      <c r="J82" s="236"/>
      <c r="K82" s="274"/>
      <c r="L82" s="227"/>
    </row>
    <row r="83" spans="2:12" ht="15" customHeight="1">
      <c r="B83" s="382" t="s">
        <v>200</v>
      </c>
      <c r="C83" s="383"/>
      <c r="D83" s="383"/>
      <c r="E83" s="383"/>
      <c r="F83" s="383"/>
      <c r="G83" s="383"/>
      <c r="H83" s="383"/>
      <c r="I83" s="383"/>
      <c r="J83" s="383"/>
      <c r="K83" s="383"/>
      <c r="L83" s="384"/>
    </row>
    <row r="84" spans="2:12" ht="15" customHeight="1">
      <c r="B84" s="385"/>
      <c r="C84" s="386"/>
      <c r="D84" s="386"/>
      <c r="E84" s="386"/>
      <c r="F84" s="386"/>
      <c r="G84" s="386"/>
      <c r="H84" s="386"/>
      <c r="I84" s="386"/>
      <c r="J84" s="386"/>
      <c r="K84" s="386"/>
      <c r="L84" s="387"/>
    </row>
    <row r="85" spans="2:12" ht="15" customHeight="1">
      <c r="B85" s="385"/>
      <c r="C85" s="386"/>
      <c r="D85" s="386"/>
      <c r="E85" s="386"/>
      <c r="F85" s="386"/>
      <c r="G85" s="386"/>
      <c r="H85" s="386"/>
      <c r="I85" s="386"/>
      <c r="J85" s="386"/>
      <c r="K85" s="386"/>
      <c r="L85" s="387"/>
    </row>
    <row r="86" spans="2:12" ht="15" customHeight="1" thickBot="1">
      <c r="B86" s="388"/>
      <c r="C86" s="389"/>
      <c r="D86" s="389"/>
      <c r="E86" s="389"/>
      <c r="F86" s="389"/>
      <c r="G86" s="389"/>
      <c r="H86" s="389"/>
      <c r="I86" s="389"/>
      <c r="J86" s="389"/>
      <c r="K86" s="389"/>
      <c r="L86" s="390"/>
    </row>
    <row r="87" ht="9.75" customHeight="1" thickBot="1"/>
    <row r="88" spans="2:12" ht="17.25" thickBot="1" thickTop="1">
      <c r="B88" s="379" t="s">
        <v>188</v>
      </c>
      <c r="C88" s="380"/>
      <c r="D88" s="380"/>
      <c r="E88" s="381"/>
      <c r="F88" s="273"/>
      <c r="G88" s="273"/>
      <c r="H88" s="273"/>
      <c r="I88" s="273"/>
      <c r="J88" s="273"/>
      <c r="K88" s="273"/>
      <c r="L88" s="273"/>
    </row>
    <row r="89" spans="2:12" ht="6" customHeight="1" thickBot="1" thickTop="1">
      <c r="B89" s="219"/>
      <c r="C89" s="219"/>
      <c r="D89" s="219"/>
      <c r="E89" s="219"/>
      <c r="F89" s="219"/>
      <c r="G89" s="219"/>
      <c r="H89" s="219"/>
      <c r="I89" s="235"/>
      <c r="J89" s="236"/>
      <c r="K89" s="274"/>
      <c r="L89" s="227"/>
    </row>
    <row r="90" spans="2:12" ht="12" customHeight="1">
      <c r="B90" s="382" t="s">
        <v>201</v>
      </c>
      <c r="C90" s="383"/>
      <c r="D90" s="383"/>
      <c r="E90" s="383"/>
      <c r="F90" s="383"/>
      <c r="G90" s="383"/>
      <c r="H90" s="383"/>
      <c r="I90" s="383"/>
      <c r="J90" s="383"/>
      <c r="K90" s="383"/>
      <c r="L90" s="384"/>
    </row>
    <row r="91" spans="2:12" ht="12" customHeight="1">
      <c r="B91" s="385"/>
      <c r="C91" s="386"/>
      <c r="D91" s="386"/>
      <c r="E91" s="386"/>
      <c r="F91" s="386"/>
      <c r="G91" s="386"/>
      <c r="H91" s="386"/>
      <c r="I91" s="386"/>
      <c r="J91" s="386"/>
      <c r="K91" s="386"/>
      <c r="L91" s="387"/>
    </row>
    <row r="92" spans="2:12" ht="12" customHeight="1">
      <c r="B92" s="385"/>
      <c r="C92" s="386"/>
      <c r="D92" s="386"/>
      <c r="E92" s="386"/>
      <c r="F92" s="386"/>
      <c r="G92" s="386"/>
      <c r="H92" s="386"/>
      <c r="I92" s="386"/>
      <c r="J92" s="386"/>
      <c r="K92" s="386"/>
      <c r="L92" s="387"/>
    </row>
    <row r="93" spans="2:12" ht="12" customHeight="1" thickBot="1">
      <c r="B93" s="388"/>
      <c r="C93" s="389"/>
      <c r="D93" s="389"/>
      <c r="E93" s="389"/>
      <c r="F93" s="389"/>
      <c r="G93" s="389"/>
      <c r="H93" s="389"/>
      <c r="I93" s="389"/>
      <c r="J93" s="389"/>
      <c r="K93" s="389"/>
      <c r="L93" s="390"/>
    </row>
    <row r="94" ht="9.75" customHeight="1" thickBot="1"/>
    <row r="95" spans="2:12" ht="17.25" thickBot="1" thickTop="1">
      <c r="B95" s="379" t="s">
        <v>189</v>
      </c>
      <c r="C95" s="380"/>
      <c r="D95" s="380"/>
      <c r="E95" s="381"/>
      <c r="F95" s="273"/>
      <c r="G95" s="273"/>
      <c r="H95" s="273"/>
      <c r="I95" s="273"/>
      <c r="J95" s="273"/>
      <c r="K95" s="273"/>
      <c r="L95" s="273"/>
    </row>
    <row r="96" spans="2:12" ht="6" customHeight="1" thickBot="1" thickTop="1">
      <c r="B96" s="219"/>
      <c r="C96" s="219"/>
      <c r="D96" s="219"/>
      <c r="E96" s="219"/>
      <c r="F96" s="219"/>
      <c r="G96" s="219"/>
      <c r="H96" s="219"/>
      <c r="I96" s="235"/>
      <c r="J96" s="236"/>
      <c r="K96" s="274"/>
      <c r="L96" s="227"/>
    </row>
    <row r="97" spans="2:12" ht="12" customHeight="1">
      <c r="B97" s="382" t="s">
        <v>202</v>
      </c>
      <c r="C97" s="383"/>
      <c r="D97" s="383"/>
      <c r="E97" s="383"/>
      <c r="F97" s="383"/>
      <c r="G97" s="383"/>
      <c r="H97" s="383"/>
      <c r="I97" s="383"/>
      <c r="J97" s="383"/>
      <c r="K97" s="383"/>
      <c r="L97" s="384"/>
    </row>
    <row r="98" spans="2:12" ht="12" customHeight="1">
      <c r="B98" s="385"/>
      <c r="C98" s="386"/>
      <c r="D98" s="386"/>
      <c r="E98" s="386"/>
      <c r="F98" s="386"/>
      <c r="G98" s="386"/>
      <c r="H98" s="386"/>
      <c r="I98" s="386"/>
      <c r="J98" s="386"/>
      <c r="K98" s="386"/>
      <c r="L98" s="387"/>
    </row>
    <row r="99" spans="2:12" ht="12" customHeight="1">
      <c r="B99" s="385"/>
      <c r="C99" s="386"/>
      <c r="D99" s="386"/>
      <c r="E99" s="386"/>
      <c r="F99" s="386"/>
      <c r="G99" s="386"/>
      <c r="H99" s="386"/>
      <c r="I99" s="386"/>
      <c r="J99" s="386"/>
      <c r="K99" s="386"/>
      <c r="L99" s="387"/>
    </row>
    <row r="100" spans="2:12" ht="12" customHeight="1" thickBot="1">
      <c r="B100" s="388"/>
      <c r="C100" s="389"/>
      <c r="D100" s="389"/>
      <c r="E100" s="389"/>
      <c r="F100" s="389"/>
      <c r="G100" s="389"/>
      <c r="H100" s="389"/>
      <c r="I100" s="389"/>
      <c r="J100" s="389"/>
      <c r="K100" s="389"/>
      <c r="L100" s="390"/>
    </row>
    <row r="101" ht="9.75" customHeight="1" thickBot="1"/>
    <row r="102" spans="2:12" ht="17.25" thickBot="1" thickTop="1">
      <c r="B102" s="379" t="s">
        <v>176</v>
      </c>
      <c r="C102" s="380"/>
      <c r="D102" s="380"/>
      <c r="E102" s="381"/>
      <c r="F102" s="273"/>
      <c r="G102" s="273"/>
      <c r="H102" s="273"/>
      <c r="I102" s="273"/>
      <c r="J102" s="273"/>
      <c r="K102" s="273"/>
      <c r="L102" s="273"/>
    </row>
    <row r="103" spans="2:12" ht="6" customHeight="1" thickBot="1" thickTop="1">
      <c r="B103" s="219"/>
      <c r="C103" s="219"/>
      <c r="D103" s="219"/>
      <c r="E103" s="219"/>
      <c r="F103" s="219"/>
      <c r="G103" s="219"/>
      <c r="H103" s="219"/>
      <c r="I103" s="235"/>
      <c r="J103" s="236"/>
      <c r="K103" s="274"/>
      <c r="L103" s="227"/>
    </row>
    <row r="104" spans="2:12" ht="12" customHeight="1">
      <c r="B104" s="382" t="s">
        <v>203</v>
      </c>
      <c r="C104" s="383"/>
      <c r="D104" s="383"/>
      <c r="E104" s="383"/>
      <c r="F104" s="383"/>
      <c r="G104" s="383"/>
      <c r="H104" s="383"/>
      <c r="I104" s="383"/>
      <c r="J104" s="383"/>
      <c r="K104" s="383"/>
      <c r="L104" s="384"/>
    </row>
    <row r="105" spans="2:12" ht="12" customHeight="1">
      <c r="B105" s="385"/>
      <c r="C105" s="386"/>
      <c r="D105" s="386"/>
      <c r="E105" s="386"/>
      <c r="F105" s="386"/>
      <c r="G105" s="386"/>
      <c r="H105" s="386"/>
      <c r="I105" s="386"/>
      <c r="J105" s="386"/>
      <c r="K105" s="386"/>
      <c r="L105" s="387"/>
    </row>
    <row r="106" spans="2:12" ht="12" customHeight="1">
      <c r="B106" s="385"/>
      <c r="C106" s="386"/>
      <c r="D106" s="386"/>
      <c r="E106" s="386"/>
      <c r="F106" s="386"/>
      <c r="G106" s="386"/>
      <c r="H106" s="386"/>
      <c r="I106" s="386"/>
      <c r="J106" s="386"/>
      <c r="K106" s="386"/>
      <c r="L106" s="387"/>
    </row>
    <row r="107" spans="2:12" ht="12" customHeight="1">
      <c r="B107" s="385"/>
      <c r="C107" s="386"/>
      <c r="D107" s="386"/>
      <c r="E107" s="386"/>
      <c r="F107" s="386"/>
      <c r="G107" s="386"/>
      <c r="H107" s="386"/>
      <c r="I107" s="386"/>
      <c r="J107" s="386"/>
      <c r="K107" s="386"/>
      <c r="L107" s="387"/>
    </row>
    <row r="108" spans="2:12" ht="12" customHeight="1" thickBot="1">
      <c r="B108" s="388"/>
      <c r="C108" s="389"/>
      <c r="D108" s="389"/>
      <c r="E108" s="389"/>
      <c r="F108" s="389"/>
      <c r="G108" s="389"/>
      <c r="H108" s="389"/>
      <c r="I108" s="389"/>
      <c r="J108" s="389"/>
      <c r="K108" s="389"/>
      <c r="L108" s="390"/>
    </row>
    <row r="109" ht="15.75" thickBot="1"/>
    <row r="110" spans="2:12" ht="17.25" thickBot="1" thickTop="1">
      <c r="B110" s="379" t="s">
        <v>177</v>
      </c>
      <c r="C110" s="380"/>
      <c r="D110" s="380"/>
      <c r="E110" s="381"/>
      <c r="F110" s="273"/>
      <c r="G110" s="273"/>
      <c r="H110" s="273"/>
      <c r="I110" s="273"/>
      <c r="J110" s="273"/>
      <c r="K110" s="273"/>
      <c r="L110" s="273"/>
    </row>
    <row r="111" spans="2:12" ht="16.5" thickBot="1" thickTop="1">
      <c r="B111" s="219"/>
      <c r="C111" s="219"/>
      <c r="D111" s="219"/>
      <c r="E111" s="219"/>
      <c r="F111" s="219"/>
      <c r="G111" s="219"/>
      <c r="H111" s="219"/>
      <c r="I111" s="235"/>
      <c r="J111" s="236"/>
      <c r="K111" s="274"/>
      <c r="L111" s="227"/>
    </row>
    <row r="112" spans="2:12" ht="15">
      <c r="B112" s="382" t="s">
        <v>204</v>
      </c>
      <c r="C112" s="383"/>
      <c r="D112" s="383"/>
      <c r="E112" s="383"/>
      <c r="F112" s="383"/>
      <c r="G112" s="383"/>
      <c r="H112" s="383"/>
      <c r="I112" s="383"/>
      <c r="J112" s="383"/>
      <c r="K112" s="383"/>
      <c r="L112" s="384"/>
    </row>
    <row r="113" spans="2:12" ht="15">
      <c r="B113" s="385"/>
      <c r="C113" s="386"/>
      <c r="D113" s="386"/>
      <c r="E113" s="386"/>
      <c r="F113" s="386"/>
      <c r="G113" s="386"/>
      <c r="H113" s="386"/>
      <c r="I113" s="386"/>
      <c r="J113" s="386"/>
      <c r="K113" s="386"/>
      <c r="L113" s="387"/>
    </row>
    <row r="114" spans="2:12" ht="15">
      <c r="B114" s="385"/>
      <c r="C114" s="386"/>
      <c r="D114" s="386"/>
      <c r="E114" s="386"/>
      <c r="F114" s="386"/>
      <c r="G114" s="386"/>
      <c r="H114" s="386"/>
      <c r="I114" s="386"/>
      <c r="J114" s="386"/>
      <c r="K114" s="386"/>
      <c r="L114" s="387"/>
    </row>
    <row r="115" spans="2:12" ht="15.75" thickBot="1">
      <c r="B115" s="388"/>
      <c r="C115" s="389"/>
      <c r="D115" s="389"/>
      <c r="E115" s="389"/>
      <c r="F115" s="389"/>
      <c r="G115" s="389"/>
      <c r="H115" s="389"/>
      <c r="I115" s="389"/>
      <c r="J115" s="389"/>
      <c r="K115" s="389"/>
      <c r="L115" s="390"/>
    </row>
    <row r="116" ht="15.75" thickBot="1"/>
    <row r="117" spans="2:12" ht="17.25" thickBot="1" thickTop="1">
      <c r="B117" s="379" t="s">
        <v>178</v>
      </c>
      <c r="C117" s="380"/>
      <c r="D117" s="380"/>
      <c r="E117" s="381"/>
      <c r="F117" s="273"/>
      <c r="G117" s="273"/>
      <c r="H117" s="273"/>
      <c r="I117" s="273"/>
      <c r="J117" s="273"/>
      <c r="K117" s="273"/>
      <c r="L117" s="273"/>
    </row>
    <row r="118" spans="2:12" ht="16.5" thickBot="1" thickTop="1">
      <c r="B118" s="219"/>
      <c r="C118" s="219"/>
      <c r="D118" s="219"/>
      <c r="E118" s="219"/>
      <c r="F118" s="219"/>
      <c r="G118" s="219"/>
      <c r="H118" s="219"/>
      <c r="I118" s="235"/>
      <c r="J118" s="236"/>
      <c r="K118" s="274"/>
      <c r="L118" s="227"/>
    </row>
    <row r="119" spans="2:12" ht="15">
      <c r="B119" s="382" t="s">
        <v>205</v>
      </c>
      <c r="C119" s="383"/>
      <c r="D119" s="383"/>
      <c r="E119" s="383"/>
      <c r="F119" s="383"/>
      <c r="G119" s="383"/>
      <c r="H119" s="383"/>
      <c r="I119" s="383"/>
      <c r="J119" s="383"/>
      <c r="K119" s="383"/>
      <c r="L119" s="384"/>
    </row>
    <row r="120" spans="2:12" ht="15">
      <c r="B120" s="385"/>
      <c r="C120" s="386"/>
      <c r="D120" s="386"/>
      <c r="E120" s="386"/>
      <c r="F120" s="386"/>
      <c r="G120" s="386"/>
      <c r="H120" s="386"/>
      <c r="I120" s="386"/>
      <c r="J120" s="386"/>
      <c r="K120" s="386"/>
      <c r="L120" s="387"/>
    </row>
    <row r="121" spans="2:12" ht="15.75" thickBot="1">
      <c r="B121" s="388"/>
      <c r="C121" s="389"/>
      <c r="D121" s="389"/>
      <c r="E121" s="389"/>
      <c r="F121" s="389"/>
      <c r="G121" s="389"/>
      <c r="H121" s="389"/>
      <c r="I121" s="389"/>
      <c r="J121" s="389"/>
      <c r="K121" s="389"/>
      <c r="L121" s="390"/>
    </row>
    <row r="122" ht="15.75" thickBot="1"/>
    <row r="123" spans="2:12" ht="17.25" thickBot="1" thickTop="1">
      <c r="B123" s="379" t="s">
        <v>179</v>
      </c>
      <c r="C123" s="380"/>
      <c r="D123" s="380"/>
      <c r="E123" s="381"/>
      <c r="F123" s="273"/>
      <c r="G123" s="273"/>
      <c r="H123" s="273"/>
      <c r="I123" s="273"/>
      <c r="J123" s="273"/>
      <c r="K123" s="273"/>
      <c r="L123" s="273"/>
    </row>
    <row r="124" spans="2:12" ht="16.5" thickBot="1" thickTop="1">
      <c r="B124" s="219"/>
      <c r="C124" s="219"/>
      <c r="D124" s="219"/>
      <c r="E124" s="219"/>
      <c r="F124" s="219"/>
      <c r="G124" s="219"/>
      <c r="H124" s="219"/>
      <c r="I124" s="235"/>
      <c r="J124" s="236"/>
      <c r="K124" s="274"/>
      <c r="L124" s="227"/>
    </row>
    <row r="125" spans="2:12" ht="15">
      <c r="B125" s="382" t="s">
        <v>206</v>
      </c>
      <c r="C125" s="383"/>
      <c r="D125" s="383"/>
      <c r="E125" s="383"/>
      <c r="F125" s="383"/>
      <c r="G125" s="383"/>
      <c r="H125" s="383"/>
      <c r="I125" s="383"/>
      <c r="J125" s="383"/>
      <c r="K125" s="383"/>
      <c r="L125" s="384"/>
    </row>
    <row r="126" spans="2:12" ht="15">
      <c r="B126" s="385"/>
      <c r="C126" s="386"/>
      <c r="D126" s="386"/>
      <c r="E126" s="386"/>
      <c r="F126" s="386"/>
      <c r="G126" s="386"/>
      <c r="H126" s="386"/>
      <c r="I126" s="386"/>
      <c r="J126" s="386"/>
      <c r="K126" s="386"/>
      <c r="L126" s="387"/>
    </row>
    <row r="127" spans="2:12" ht="15">
      <c r="B127" s="385"/>
      <c r="C127" s="386"/>
      <c r="D127" s="386"/>
      <c r="E127" s="386"/>
      <c r="F127" s="386"/>
      <c r="G127" s="386"/>
      <c r="H127" s="386"/>
      <c r="I127" s="386"/>
      <c r="J127" s="386"/>
      <c r="K127" s="386"/>
      <c r="L127" s="387"/>
    </row>
    <row r="128" spans="2:12" ht="15.75" thickBot="1">
      <c r="B128" s="388"/>
      <c r="C128" s="389"/>
      <c r="D128" s="389"/>
      <c r="E128" s="389"/>
      <c r="F128" s="389"/>
      <c r="G128" s="389"/>
      <c r="H128" s="389"/>
      <c r="I128" s="389"/>
      <c r="J128" s="389"/>
      <c r="K128" s="389"/>
      <c r="L128" s="390"/>
    </row>
  </sheetData>
  <sheetProtection/>
  <mergeCells count="37">
    <mergeCell ref="B25:L31"/>
    <mergeCell ref="B125:L128"/>
    <mergeCell ref="B67:E67"/>
    <mergeCell ref="B69:L72"/>
    <mergeCell ref="B74:E74"/>
    <mergeCell ref="B76:L79"/>
    <mergeCell ref="B33:E33"/>
    <mergeCell ref="B1:C1"/>
    <mergeCell ref="B95:E95"/>
    <mergeCell ref="B119:L121"/>
    <mergeCell ref="B123:E123"/>
    <mergeCell ref="B81:E81"/>
    <mergeCell ref="B83:L86"/>
    <mergeCell ref="B60:E60"/>
    <mergeCell ref="B62:L65"/>
    <mergeCell ref="B97:L100"/>
    <mergeCell ref="B40:E40"/>
    <mergeCell ref="B104:L108"/>
    <mergeCell ref="B110:E110"/>
    <mergeCell ref="B112:L115"/>
    <mergeCell ref="B117:E117"/>
    <mergeCell ref="B10:L13"/>
    <mergeCell ref="B90:L93"/>
    <mergeCell ref="B42:L49"/>
    <mergeCell ref="B35:L38"/>
    <mergeCell ref="B51:E51"/>
    <mergeCell ref="B53:L58"/>
    <mergeCell ref="B8:L8"/>
    <mergeCell ref="B6:L6"/>
    <mergeCell ref="B3:L3"/>
    <mergeCell ref="B4:L4"/>
    <mergeCell ref="B5:L5"/>
    <mergeCell ref="B102:E102"/>
    <mergeCell ref="B88:E88"/>
    <mergeCell ref="B16:E16"/>
    <mergeCell ref="B18:L21"/>
    <mergeCell ref="B23:E2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M125"/>
  <sheetViews>
    <sheetView zoomScalePageLayoutView="0" workbookViewId="0" topLeftCell="B1">
      <pane ySplit="4" topLeftCell="A5" activePane="bottomLeft" state="frozen"/>
      <selection pane="topLeft" activeCell="A1" sqref="A1"/>
      <selection pane="bottomLeft" activeCell="K8" sqref="K8"/>
    </sheetView>
  </sheetViews>
  <sheetFormatPr defaultColWidth="11.421875" defaultRowHeight="15"/>
  <cols>
    <col min="1" max="1" width="2.7109375" style="40" hidden="1" customWidth="1"/>
    <col min="2" max="2" width="13.00390625" style="40" customWidth="1"/>
    <col min="3" max="3" width="11.421875" style="40" customWidth="1"/>
    <col min="4" max="4" width="18.421875" style="40" customWidth="1"/>
    <col min="5" max="5" width="9.7109375" style="40" customWidth="1"/>
    <col min="6" max="6" width="11.421875" style="40" customWidth="1"/>
    <col min="7" max="7" width="9.8515625" style="40" customWidth="1"/>
    <col min="8" max="8" width="27.7109375" style="40" customWidth="1"/>
    <col min="9" max="9" width="6.28125" style="40" customWidth="1"/>
    <col min="10" max="10" width="8.7109375" style="40" customWidth="1"/>
    <col min="11" max="11" width="13.140625" style="40" customWidth="1"/>
    <col min="12" max="12" width="24.8515625" style="40" customWidth="1"/>
    <col min="13" max="13" width="1.8515625" style="40" customWidth="1"/>
    <col min="14" max="16384" width="11.421875" style="40" customWidth="1"/>
  </cols>
  <sheetData>
    <row r="1" spans="2:12" ht="22.5" customHeight="1" thickTop="1">
      <c r="B1" s="41" t="s">
        <v>3</v>
      </c>
      <c r="C1" s="42"/>
      <c r="D1" s="42"/>
      <c r="E1" s="42"/>
      <c r="F1" s="151"/>
      <c r="G1" s="42"/>
      <c r="H1" s="43"/>
      <c r="I1" s="43"/>
      <c r="J1" s="43"/>
      <c r="K1" s="411" t="s">
        <v>24</v>
      </c>
      <c r="L1" s="412"/>
    </row>
    <row r="2" spans="2:12" ht="22.5" customHeight="1" thickBot="1">
      <c r="B2" s="44" t="s">
        <v>5</v>
      </c>
      <c r="C2" s="45">
        <v>12000</v>
      </c>
      <c r="D2" s="46"/>
      <c r="E2" s="46"/>
      <c r="F2" s="46"/>
      <c r="G2" s="46"/>
      <c r="H2" s="46"/>
      <c r="I2" s="46"/>
      <c r="J2" s="46"/>
      <c r="K2" s="413"/>
      <c r="L2" s="414"/>
    </row>
    <row r="3" spans="2:10" ht="6" customHeight="1" thickBot="1">
      <c r="B3" s="47"/>
      <c r="C3" s="47"/>
      <c r="D3" s="47"/>
      <c r="E3" s="47"/>
      <c r="F3" s="47"/>
      <c r="G3" s="47"/>
      <c r="H3" s="47"/>
      <c r="I3" s="47"/>
      <c r="J3" s="47"/>
    </row>
    <row r="4" spans="1:12" ht="33" customHeight="1" thickBot="1">
      <c r="A4" s="40" t="s">
        <v>20</v>
      </c>
      <c r="B4" s="415" t="s">
        <v>14</v>
      </c>
      <c r="C4" s="416"/>
      <c r="D4" s="416"/>
      <c r="E4" s="416"/>
      <c r="F4" s="416"/>
      <c r="G4" s="416"/>
      <c r="H4" s="416"/>
      <c r="I4" s="209" t="s">
        <v>21</v>
      </c>
      <c r="J4" s="209" t="s">
        <v>15</v>
      </c>
      <c r="K4" s="209" t="s">
        <v>16</v>
      </c>
      <c r="L4" s="209" t="s">
        <v>6</v>
      </c>
    </row>
    <row r="5" spans="2:12" ht="6" customHeight="1" thickBot="1" thickTop="1">
      <c r="B5" s="48"/>
      <c r="C5" s="48"/>
      <c r="D5" s="48"/>
      <c r="E5" s="48"/>
      <c r="F5" s="48"/>
      <c r="G5" s="48"/>
      <c r="H5" s="48"/>
      <c r="I5" s="48"/>
      <c r="J5" s="48"/>
      <c r="K5" s="48"/>
      <c r="L5" s="48"/>
    </row>
    <row r="6" spans="1:13" ht="25.5" customHeight="1" thickBot="1" thickTop="1">
      <c r="A6" s="49" t="e">
        <f>+IF(L7+#REF!&gt;0,1,0)</f>
        <v>#REF!</v>
      </c>
      <c r="B6" s="379" t="s">
        <v>155</v>
      </c>
      <c r="C6" s="380"/>
      <c r="D6" s="380"/>
      <c r="E6" s="381"/>
      <c r="F6" s="269"/>
      <c r="G6" s="269"/>
      <c r="H6" s="269"/>
      <c r="I6" s="269"/>
      <c r="J6" s="269"/>
      <c r="K6" s="269"/>
      <c r="L6" s="269"/>
      <c r="M6" s="50"/>
    </row>
    <row r="7" spans="1:13" ht="19.5" customHeight="1" thickTop="1">
      <c r="A7" s="195"/>
      <c r="B7" s="197" t="s">
        <v>111</v>
      </c>
      <c r="C7" s="58"/>
      <c r="D7" s="58"/>
      <c r="E7" s="58"/>
      <c r="F7" s="58"/>
      <c r="G7" s="58"/>
      <c r="H7" s="260"/>
      <c r="I7" s="361">
        <v>0.5</v>
      </c>
      <c r="J7" s="80">
        <f>I7*$C$2</f>
        <v>6000</v>
      </c>
      <c r="K7" s="343"/>
      <c r="L7" s="366">
        <f>(J7*K7)</f>
        <v>0</v>
      </c>
      <c r="M7" s="50"/>
    </row>
    <row r="8" spans="1:13" ht="19.5" customHeight="1">
      <c r="A8" s="51" t="e">
        <f>+IF(L8+#REF!&gt;0,1,0)</f>
        <v>#REF!</v>
      </c>
      <c r="B8" s="199" t="s">
        <v>0</v>
      </c>
      <c r="C8" s="52"/>
      <c r="D8" s="52"/>
      <c r="E8" s="52"/>
      <c r="F8" s="52"/>
      <c r="G8" s="52"/>
      <c r="H8" s="261"/>
      <c r="I8" s="362">
        <v>0.6</v>
      </c>
      <c r="J8" s="74">
        <f aca="true" t="shared" si="0" ref="J8:J15">I8*$C$2</f>
        <v>7200</v>
      </c>
      <c r="K8" s="344"/>
      <c r="L8" s="367">
        <f aca="true" t="shared" si="1" ref="L8:L15">(J8*K8)</f>
        <v>0</v>
      </c>
      <c r="M8" s="50"/>
    </row>
    <row r="9" spans="1:13" ht="19.5" customHeight="1">
      <c r="A9" s="195"/>
      <c r="B9" s="369" t="s">
        <v>243</v>
      </c>
      <c r="C9" s="372"/>
      <c r="D9" s="372"/>
      <c r="E9" s="372"/>
      <c r="F9" s="372"/>
      <c r="G9" s="372"/>
      <c r="H9" s="373"/>
      <c r="I9" s="362">
        <v>0.66</v>
      </c>
      <c r="J9" s="74">
        <f>I9*$C$2</f>
        <v>7920</v>
      </c>
      <c r="K9" s="344"/>
      <c r="L9" s="367">
        <f>(J9*K9)</f>
        <v>0</v>
      </c>
      <c r="M9" s="50"/>
    </row>
    <row r="10" spans="1:13" ht="19.5" customHeight="1">
      <c r="A10" s="54" t="e">
        <f>+IF(L10+#REF!&gt;0,1,0)</f>
        <v>#REF!</v>
      </c>
      <c r="B10" s="199" t="s">
        <v>107</v>
      </c>
      <c r="C10" s="52"/>
      <c r="D10" s="52"/>
      <c r="E10" s="52"/>
      <c r="F10" s="52"/>
      <c r="G10" s="52"/>
      <c r="H10" s="261"/>
      <c r="I10" s="212">
        <v>0.7</v>
      </c>
      <c r="J10" s="76">
        <f t="shared" si="0"/>
        <v>8400</v>
      </c>
      <c r="K10" s="320"/>
      <c r="L10" s="367">
        <f t="shared" si="1"/>
        <v>0</v>
      </c>
      <c r="M10" s="50"/>
    </row>
    <row r="11" spans="1:13" ht="19.5" customHeight="1">
      <c r="A11" s="55" t="e">
        <f>+IF(L11+#REF!&gt;0,1,0)</f>
        <v>#REF!</v>
      </c>
      <c r="B11" s="199" t="s">
        <v>108</v>
      </c>
      <c r="C11" s="52"/>
      <c r="D11" s="52"/>
      <c r="E11" s="52"/>
      <c r="F11" s="52"/>
      <c r="G11" s="52"/>
      <c r="H11" s="261"/>
      <c r="I11" s="212">
        <v>0.9</v>
      </c>
      <c r="J11" s="76">
        <f t="shared" si="0"/>
        <v>10800</v>
      </c>
      <c r="K11" s="320"/>
      <c r="L11" s="367">
        <f t="shared" si="1"/>
        <v>0</v>
      </c>
      <c r="M11" s="50"/>
    </row>
    <row r="12" spans="1:13" ht="19.5" customHeight="1">
      <c r="A12" s="55"/>
      <c r="B12" s="199" t="s">
        <v>109</v>
      </c>
      <c r="C12" s="52"/>
      <c r="D12" s="52"/>
      <c r="E12" s="52"/>
      <c r="F12" s="52"/>
      <c r="G12" s="52"/>
      <c r="H12" s="261"/>
      <c r="I12" s="212">
        <v>1</v>
      </c>
      <c r="J12" s="76">
        <f>I12*$C$2</f>
        <v>12000</v>
      </c>
      <c r="K12" s="320"/>
      <c r="L12" s="367">
        <f t="shared" si="1"/>
        <v>0</v>
      </c>
      <c r="M12" s="50"/>
    </row>
    <row r="13" spans="1:13" ht="19.5" customHeight="1">
      <c r="A13" s="55" t="e">
        <f>+IF(L13+#REF!&gt;0,1,0)</f>
        <v>#REF!</v>
      </c>
      <c r="B13" s="199" t="s">
        <v>110</v>
      </c>
      <c r="C13" s="52"/>
      <c r="D13" s="52"/>
      <c r="E13" s="52"/>
      <c r="F13" s="52"/>
      <c r="G13" s="52"/>
      <c r="H13" s="261"/>
      <c r="I13" s="212">
        <v>1.2</v>
      </c>
      <c r="J13" s="76">
        <f t="shared" si="0"/>
        <v>14400</v>
      </c>
      <c r="K13" s="320"/>
      <c r="L13" s="367">
        <f t="shared" si="1"/>
        <v>0</v>
      </c>
      <c r="M13" s="50"/>
    </row>
    <row r="14" spans="1:13" ht="19.5" customHeight="1">
      <c r="A14" s="56"/>
      <c r="B14" s="369" t="s">
        <v>244</v>
      </c>
      <c r="C14" s="370"/>
      <c r="D14" s="370"/>
      <c r="E14" s="370"/>
      <c r="F14" s="370"/>
      <c r="G14" s="370"/>
      <c r="H14" s="371"/>
      <c r="I14" s="363"/>
      <c r="J14" s="365"/>
      <c r="K14" s="320"/>
      <c r="L14" s="367">
        <f>(J14*K14)</f>
        <v>0</v>
      </c>
      <c r="M14" s="50"/>
    </row>
    <row r="15" spans="1:13" ht="19.5" customHeight="1" thickBot="1">
      <c r="A15" s="56"/>
      <c r="B15" s="200" t="s">
        <v>211</v>
      </c>
      <c r="C15" s="201"/>
      <c r="D15" s="201"/>
      <c r="E15" s="201"/>
      <c r="F15" s="201"/>
      <c r="G15" s="201"/>
      <c r="H15" s="374"/>
      <c r="I15" s="364">
        <v>0.6</v>
      </c>
      <c r="J15" s="194">
        <f t="shared" si="0"/>
        <v>7200</v>
      </c>
      <c r="K15" s="321"/>
      <c r="L15" s="368">
        <f t="shared" si="1"/>
        <v>0</v>
      </c>
      <c r="M15" s="50"/>
    </row>
    <row r="16" spans="1:13" ht="6" customHeight="1" thickBot="1" thickTop="1">
      <c r="A16" s="68"/>
      <c r="B16" s="223"/>
      <c r="C16" s="196"/>
      <c r="D16" s="196"/>
      <c r="E16" s="196"/>
      <c r="F16" s="196"/>
      <c r="G16" s="196"/>
      <c r="H16" s="196"/>
      <c r="I16" s="224"/>
      <c r="J16" s="225"/>
      <c r="K16" s="226"/>
      <c r="L16" s="227"/>
      <c r="M16" s="50"/>
    </row>
    <row r="17" spans="1:13" ht="25.5" customHeight="1" thickBot="1" thickTop="1">
      <c r="A17" s="61"/>
      <c r="B17" s="379" t="s">
        <v>154</v>
      </c>
      <c r="C17" s="380"/>
      <c r="D17" s="380"/>
      <c r="E17" s="381"/>
      <c r="F17" s="268"/>
      <c r="G17" s="268"/>
      <c r="H17" s="268"/>
      <c r="I17" s="268"/>
      <c r="J17" s="268"/>
      <c r="K17" s="268"/>
      <c r="L17" s="268"/>
      <c r="M17" s="50"/>
    </row>
    <row r="18" spans="1:13" ht="24.75" customHeight="1" thickTop="1">
      <c r="A18" s="54" t="e">
        <f>+IF(L18+#REF!&gt;0,1,0)</f>
        <v>#REF!</v>
      </c>
      <c r="B18" s="197" t="s">
        <v>112</v>
      </c>
      <c r="C18" s="58"/>
      <c r="D18" s="58"/>
      <c r="E18" s="58"/>
      <c r="F18" s="58"/>
      <c r="G18" s="58"/>
      <c r="H18" s="260"/>
      <c r="I18" s="210">
        <v>0.9</v>
      </c>
      <c r="J18" s="211">
        <f aca="true" t="shared" si="2" ref="J18:J32">I18*$C$2</f>
        <v>10800</v>
      </c>
      <c r="K18" s="322"/>
      <c r="L18" s="214">
        <f aca="true" t="shared" si="3" ref="L18:L32">(J18*K18)</f>
        <v>0</v>
      </c>
      <c r="M18" s="60"/>
    </row>
    <row r="19" spans="1:13" ht="24.75" customHeight="1">
      <c r="A19" s="54"/>
      <c r="B19" s="199" t="s">
        <v>113</v>
      </c>
      <c r="C19" s="52"/>
      <c r="D19" s="52"/>
      <c r="E19" s="52"/>
      <c r="F19" s="52"/>
      <c r="G19" s="52"/>
      <c r="H19" s="261"/>
      <c r="I19" s="212">
        <v>1.05</v>
      </c>
      <c r="J19" s="213">
        <f>I19*$C$2</f>
        <v>12600</v>
      </c>
      <c r="K19" s="320"/>
      <c r="L19" s="215">
        <f>(J19*K19)</f>
        <v>0</v>
      </c>
      <c r="M19" s="60"/>
    </row>
    <row r="20" spans="1:13" ht="24.75" customHeight="1">
      <c r="A20" s="55" t="e">
        <f>+IF(L20+#REF!&gt;0,1,0)</f>
        <v>#REF!</v>
      </c>
      <c r="B20" s="199" t="s">
        <v>114</v>
      </c>
      <c r="C20" s="52"/>
      <c r="D20" s="52"/>
      <c r="E20" s="52"/>
      <c r="F20" s="52"/>
      <c r="G20" s="52"/>
      <c r="H20" s="261"/>
      <c r="I20" s="212">
        <v>1.15</v>
      </c>
      <c r="J20" s="213">
        <f t="shared" si="2"/>
        <v>13799.999999999998</v>
      </c>
      <c r="K20" s="320"/>
      <c r="L20" s="215">
        <f t="shared" si="3"/>
        <v>0</v>
      </c>
      <c r="M20" s="60"/>
    </row>
    <row r="21" spans="1:13" ht="24.75" customHeight="1">
      <c r="A21" s="56" t="e">
        <f>+IF(L21+#REF!&gt;0,1,0)</f>
        <v>#REF!</v>
      </c>
      <c r="B21" s="430" t="s">
        <v>182</v>
      </c>
      <c r="C21" s="431"/>
      <c r="D21" s="431"/>
      <c r="E21" s="431"/>
      <c r="F21" s="431"/>
      <c r="G21" s="431"/>
      <c r="H21" s="432"/>
      <c r="I21" s="212">
        <v>0.05</v>
      </c>
      <c r="J21" s="213">
        <f t="shared" si="2"/>
        <v>600</v>
      </c>
      <c r="K21" s="320"/>
      <c r="L21" s="216">
        <f t="shared" si="3"/>
        <v>0</v>
      </c>
      <c r="M21" s="60"/>
    </row>
    <row r="22" spans="1:13" ht="24.75" customHeight="1" thickBot="1">
      <c r="A22" s="61"/>
      <c r="B22" s="262" t="s">
        <v>174</v>
      </c>
      <c r="C22" s="263"/>
      <c r="D22" s="263"/>
      <c r="E22" s="263"/>
      <c r="F22" s="263"/>
      <c r="G22" s="263"/>
      <c r="H22" s="264"/>
      <c r="I22" s="347"/>
      <c r="J22" s="346"/>
      <c r="K22" s="321"/>
      <c r="L22" s="265">
        <f>(J22*K22)</f>
        <v>0</v>
      </c>
      <c r="M22" s="60"/>
    </row>
    <row r="23" spans="1:13" ht="6" customHeight="1" thickBot="1" thickTop="1">
      <c r="A23" s="61"/>
      <c r="B23" s="220"/>
      <c r="C23" s="220"/>
      <c r="D23" s="220"/>
      <c r="E23" s="220"/>
      <c r="F23" s="220"/>
      <c r="G23" s="220"/>
      <c r="H23" s="220"/>
      <c r="I23" s="228"/>
      <c r="J23" s="229"/>
      <c r="K23" s="230"/>
      <c r="L23" s="221"/>
      <c r="M23" s="60"/>
    </row>
    <row r="24" spans="1:13" ht="25.5" customHeight="1" thickBot="1" thickTop="1">
      <c r="A24" s="61"/>
      <c r="B24" s="379" t="s">
        <v>156</v>
      </c>
      <c r="C24" s="380"/>
      <c r="D24" s="380"/>
      <c r="E24" s="381"/>
      <c r="F24" s="270"/>
      <c r="G24" s="270"/>
      <c r="H24" s="270"/>
      <c r="I24" s="270"/>
      <c r="J24" s="270"/>
      <c r="K24" s="270"/>
      <c r="L24" s="270"/>
      <c r="M24" s="60"/>
    </row>
    <row r="25" spans="1:13" ht="19.5" customHeight="1" thickTop="1">
      <c r="A25" s="49" t="e">
        <f>+IF(L25+#REF!&gt;0,1,0)</f>
        <v>#REF!</v>
      </c>
      <c r="B25" s="192" t="s">
        <v>100</v>
      </c>
      <c r="C25" s="62"/>
      <c r="D25" s="62"/>
      <c r="E25" s="62"/>
      <c r="F25" s="62"/>
      <c r="G25" s="62"/>
      <c r="H25" s="62" t="s">
        <v>115</v>
      </c>
      <c r="I25" s="190">
        <v>0.8</v>
      </c>
      <c r="J25" s="77">
        <f t="shared" si="2"/>
        <v>9600</v>
      </c>
      <c r="K25" s="322"/>
      <c r="L25" s="204">
        <f t="shared" si="3"/>
        <v>0</v>
      </c>
      <c r="M25" s="63"/>
    </row>
    <row r="26" spans="1:13" ht="19.5" customHeight="1">
      <c r="A26" s="54"/>
      <c r="B26" s="193" t="s">
        <v>101</v>
      </c>
      <c r="C26" s="64"/>
      <c r="D26" s="64"/>
      <c r="E26" s="64"/>
      <c r="F26" s="64"/>
      <c r="G26" s="64"/>
      <c r="H26" s="65"/>
      <c r="I26" s="78">
        <v>1</v>
      </c>
      <c r="J26" s="76">
        <f>I26*$C$2</f>
        <v>12000</v>
      </c>
      <c r="K26" s="320"/>
      <c r="L26" s="205">
        <f>(J26*K26)</f>
        <v>0</v>
      </c>
      <c r="M26" s="63"/>
    </row>
    <row r="27" spans="1:13" ht="19.5" customHeight="1">
      <c r="A27" s="54"/>
      <c r="B27" s="193" t="s">
        <v>104</v>
      </c>
      <c r="C27" s="64"/>
      <c r="D27" s="64"/>
      <c r="E27" s="64"/>
      <c r="F27" s="64"/>
      <c r="G27" s="64"/>
      <c r="H27" s="65"/>
      <c r="I27" s="78">
        <v>1.2</v>
      </c>
      <c r="J27" s="76">
        <f>I27*$C$2</f>
        <v>14400</v>
      </c>
      <c r="K27" s="320"/>
      <c r="L27" s="205">
        <f>(J27*K27)</f>
        <v>0</v>
      </c>
      <c r="M27" s="63"/>
    </row>
    <row r="28" spans="1:13" ht="19.5" customHeight="1">
      <c r="A28" s="55" t="e">
        <f>+IF(L28+#REF!&gt;0,1,0)</f>
        <v>#REF!</v>
      </c>
      <c r="B28" s="193" t="s">
        <v>102</v>
      </c>
      <c r="C28" s="64"/>
      <c r="D28" s="64"/>
      <c r="E28" s="64"/>
      <c r="F28" s="64"/>
      <c r="G28" s="64"/>
      <c r="H28" s="65"/>
      <c r="I28" s="78">
        <v>1.15</v>
      </c>
      <c r="J28" s="76">
        <f t="shared" si="2"/>
        <v>13799.999999999998</v>
      </c>
      <c r="K28" s="320"/>
      <c r="L28" s="205">
        <f t="shared" si="3"/>
        <v>0</v>
      </c>
      <c r="M28" s="63"/>
    </row>
    <row r="29" spans="1:13" ht="19.5" customHeight="1">
      <c r="A29" s="55" t="e">
        <f>+IF(L29+#REF!&gt;0,1,0)</f>
        <v>#REF!</v>
      </c>
      <c r="B29" s="193" t="s">
        <v>103</v>
      </c>
      <c r="C29" s="64"/>
      <c r="D29" s="64"/>
      <c r="E29" s="64"/>
      <c r="F29" s="64"/>
      <c r="G29" s="64"/>
      <c r="H29" s="65"/>
      <c r="I29" s="78">
        <v>1.4</v>
      </c>
      <c r="J29" s="76">
        <f t="shared" si="2"/>
        <v>16800</v>
      </c>
      <c r="K29" s="320"/>
      <c r="L29" s="205">
        <f t="shared" si="3"/>
        <v>0</v>
      </c>
      <c r="M29" s="63"/>
    </row>
    <row r="30" spans="1:13" ht="19.5" customHeight="1">
      <c r="A30" s="55" t="e">
        <f>+IF(L30+#REF!&gt;0,1,0)</f>
        <v>#REF!</v>
      </c>
      <c r="B30" s="193" t="s">
        <v>1</v>
      </c>
      <c r="C30" s="64"/>
      <c r="D30" s="64"/>
      <c r="E30" s="64"/>
      <c r="F30" s="64"/>
      <c r="G30" s="64"/>
      <c r="H30" s="65"/>
      <c r="I30" s="78">
        <v>1.2</v>
      </c>
      <c r="J30" s="76">
        <f t="shared" si="2"/>
        <v>14400</v>
      </c>
      <c r="K30" s="320"/>
      <c r="L30" s="205">
        <f t="shared" si="3"/>
        <v>0</v>
      </c>
      <c r="M30" s="63"/>
    </row>
    <row r="31" spans="1:13" ht="19.5" customHeight="1">
      <c r="A31" s="56"/>
      <c r="B31" s="193" t="s">
        <v>2</v>
      </c>
      <c r="C31" s="64"/>
      <c r="D31" s="64"/>
      <c r="E31" s="64"/>
      <c r="F31" s="64"/>
      <c r="G31" s="64"/>
      <c r="H31" s="65"/>
      <c r="I31" s="78">
        <v>1.4</v>
      </c>
      <c r="J31" s="76">
        <f>I31*$C$2</f>
        <v>16800</v>
      </c>
      <c r="K31" s="320"/>
      <c r="L31" s="205">
        <f>(J31*K31)</f>
        <v>0</v>
      </c>
      <c r="M31" s="63"/>
    </row>
    <row r="32" spans="1:13" ht="19.5" customHeight="1" thickBot="1">
      <c r="A32" s="57" t="e">
        <f>+IF(L32+#REF!&gt;0,1,0)</f>
        <v>#REF!</v>
      </c>
      <c r="B32" s="420" t="s">
        <v>116</v>
      </c>
      <c r="C32" s="421"/>
      <c r="D32" s="421"/>
      <c r="E32" s="421"/>
      <c r="F32" s="421"/>
      <c r="G32" s="421"/>
      <c r="H32" s="421"/>
      <c r="I32" s="191">
        <v>2</v>
      </c>
      <c r="J32" s="194">
        <f t="shared" si="2"/>
        <v>24000</v>
      </c>
      <c r="K32" s="321"/>
      <c r="L32" s="203">
        <f t="shared" si="3"/>
        <v>0</v>
      </c>
      <c r="M32" s="63"/>
    </row>
    <row r="33" spans="1:13" ht="6" customHeight="1" thickBot="1">
      <c r="A33" s="61"/>
      <c r="B33" s="222"/>
      <c r="C33" s="222"/>
      <c r="D33" s="222"/>
      <c r="E33" s="222"/>
      <c r="F33" s="222"/>
      <c r="G33" s="222"/>
      <c r="H33" s="222"/>
      <c r="I33" s="224"/>
      <c r="J33" s="225"/>
      <c r="K33" s="226"/>
      <c r="L33" s="231"/>
      <c r="M33" s="63"/>
    </row>
    <row r="34" spans="1:13" ht="25.5" customHeight="1" thickBot="1" thickTop="1">
      <c r="A34" s="61"/>
      <c r="B34" s="379" t="s">
        <v>183</v>
      </c>
      <c r="C34" s="380"/>
      <c r="D34" s="380"/>
      <c r="E34" s="381"/>
      <c r="F34" s="269"/>
      <c r="G34" s="269"/>
      <c r="H34" s="269"/>
      <c r="I34" s="269"/>
      <c r="J34" s="269"/>
      <c r="K34" s="269"/>
      <c r="L34" s="269"/>
      <c r="M34" s="63"/>
    </row>
    <row r="35" spans="1:13" ht="19.5" customHeight="1" thickTop="1">
      <c r="A35" s="49" t="e">
        <f>+IF(L35+#REF!&gt;0,1,0)</f>
        <v>#REF!</v>
      </c>
      <c r="B35" s="197" t="s">
        <v>117</v>
      </c>
      <c r="C35" s="58"/>
      <c r="D35" s="58"/>
      <c r="E35" s="58"/>
      <c r="F35" s="58"/>
      <c r="G35" s="58"/>
      <c r="H35" s="59"/>
      <c r="I35" s="79">
        <v>0.2</v>
      </c>
      <c r="J35" s="80">
        <f>I35*'Cálculo del  Monto de Obra'!$C$2</f>
        <v>2400</v>
      </c>
      <c r="K35" s="322"/>
      <c r="L35" s="204">
        <f aca="true" t="shared" si="4" ref="L35:L45">(J35*K35)</f>
        <v>0</v>
      </c>
      <c r="M35" s="63"/>
    </row>
    <row r="36" spans="1:13" ht="19.5" customHeight="1">
      <c r="A36" s="55" t="e">
        <f>+IF(L36+#REF!&gt;0,1,0)</f>
        <v>#REF!</v>
      </c>
      <c r="B36" s="199" t="s">
        <v>105</v>
      </c>
      <c r="C36" s="52"/>
      <c r="D36" s="52"/>
      <c r="E36" s="52"/>
      <c r="F36" s="52"/>
      <c r="G36" s="52"/>
      <c r="H36" s="53"/>
      <c r="I36" s="73">
        <v>0.35</v>
      </c>
      <c r="J36" s="74">
        <f>I36*'Cálculo del  Monto de Obra'!$C$2</f>
        <v>4200</v>
      </c>
      <c r="K36" s="320"/>
      <c r="L36" s="205">
        <f t="shared" si="4"/>
        <v>0</v>
      </c>
      <c r="M36" s="63"/>
    </row>
    <row r="37" spans="1:13" ht="19.5" customHeight="1">
      <c r="A37" s="55" t="e">
        <f>+IF(L37+#REF!&gt;0,1,0)</f>
        <v>#REF!</v>
      </c>
      <c r="B37" s="199" t="s">
        <v>106</v>
      </c>
      <c r="C37" s="52"/>
      <c r="D37" s="52"/>
      <c r="E37" s="52"/>
      <c r="F37" s="52"/>
      <c r="G37" s="52"/>
      <c r="H37" s="53"/>
      <c r="I37" s="73">
        <v>0.38</v>
      </c>
      <c r="J37" s="74">
        <f>I37*'Cálculo del  Monto de Obra'!$C$2</f>
        <v>4560</v>
      </c>
      <c r="K37" s="320"/>
      <c r="L37" s="205">
        <f t="shared" si="4"/>
        <v>0</v>
      </c>
      <c r="M37" s="63"/>
    </row>
    <row r="38" spans="1:13" ht="19.5" customHeight="1">
      <c r="A38" s="55" t="e">
        <f>+IF(L38+#REF!&gt;0,1,0)</f>
        <v>#REF!</v>
      </c>
      <c r="B38" s="199" t="s">
        <v>4</v>
      </c>
      <c r="C38" s="52"/>
      <c r="D38" s="52"/>
      <c r="E38" s="52"/>
      <c r="F38" s="52"/>
      <c r="G38" s="52"/>
      <c r="H38" s="53"/>
      <c r="I38" s="73">
        <v>0.9</v>
      </c>
      <c r="J38" s="74">
        <f>I38*'Cálculo del  Monto de Obra'!$C$2</f>
        <v>10800</v>
      </c>
      <c r="K38" s="320"/>
      <c r="L38" s="205">
        <f t="shared" si="4"/>
        <v>0</v>
      </c>
      <c r="M38" s="63"/>
    </row>
    <row r="39" spans="1:13" ht="19.5" customHeight="1">
      <c r="A39" s="55" t="e">
        <f>+IF(L39+#REF!&gt;0,1,0)</f>
        <v>#REF!</v>
      </c>
      <c r="B39" s="199" t="s">
        <v>180</v>
      </c>
      <c r="C39" s="52"/>
      <c r="D39" s="52"/>
      <c r="E39" s="52"/>
      <c r="F39" s="52"/>
      <c r="G39" s="52"/>
      <c r="H39" s="53"/>
      <c r="I39" s="243">
        <v>0.18</v>
      </c>
      <c r="J39" s="244">
        <f>I39*'Cálculo del  Monto de Obra'!$C$2</f>
        <v>2160</v>
      </c>
      <c r="K39" s="320"/>
      <c r="L39" s="205">
        <f t="shared" si="4"/>
        <v>0</v>
      </c>
      <c r="M39" s="63"/>
    </row>
    <row r="40" spans="1:13" ht="19.5" customHeight="1">
      <c r="A40" s="55" t="e">
        <f>+IF(L40+#REF!&gt;0,1,0)</f>
        <v>#REF!</v>
      </c>
      <c r="B40" s="199" t="s">
        <v>53</v>
      </c>
      <c r="C40" s="52"/>
      <c r="D40" s="52"/>
      <c r="E40" s="52"/>
      <c r="F40" s="52"/>
      <c r="G40" s="52"/>
      <c r="H40" s="53"/>
      <c r="I40" s="243">
        <v>0.8</v>
      </c>
      <c r="J40" s="244">
        <f>I40*'Cálculo del  Monto de Obra'!$C$2</f>
        <v>9600</v>
      </c>
      <c r="K40" s="320"/>
      <c r="L40" s="205">
        <f t="shared" si="4"/>
        <v>0</v>
      </c>
      <c r="M40" s="63"/>
    </row>
    <row r="41" spans="1:13" ht="19.5" customHeight="1">
      <c r="A41" s="55" t="e">
        <f>+IF(L41+#REF!&gt;0,1,0)</f>
        <v>#REF!</v>
      </c>
      <c r="B41" s="199" t="s">
        <v>54</v>
      </c>
      <c r="C41" s="52"/>
      <c r="D41" s="52"/>
      <c r="E41" s="52"/>
      <c r="F41" s="52"/>
      <c r="G41" s="52"/>
      <c r="H41" s="53"/>
      <c r="I41" s="243">
        <v>0.9</v>
      </c>
      <c r="J41" s="244">
        <f>I41*'Cálculo del  Monto de Obra'!$C$2</f>
        <v>10800</v>
      </c>
      <c r="K41" s="320"/>
      <c r="L41" s="205">
        <f t="shared" si="4"/>
        <v>0</v>
      </c>
      <c r="M41" s="63"/>
    </row>
    <row r="42" spans="1:13" ht="19.5" customHeight="1">
      <c r="A42" s="55"/>
      <c r="B42" s="199" t="s">
        <v>118</v>
      </c>
      <c r="C42" s="52"/>
      <c r="D42" s="52"/>
      <c r="E42" s="52"/>
      <c r="F42" s="52"/>
      <c r="G42" s="52"/>
      <c r="H42" s="53"/>
      <c r="I42" s="243">
        <v>0.85</v>
      </c>
      <c r="J42" s="244">
        <f>I42*'Cálculo del  Monto de Obra'!$C$2</f>
        <v>10200</v>
      </c>
      <c r="K42" s="320"/>
      <c r="L42" s="205">
        <f>(J42*K42)</f>
        <v>0</v>
      </c>
      <c r="M42" s="63"/>
    </row>
    <row r="43" spans="1:13" ht="19.5" customHeight="1">
      <c r="A43" s="55"/>
      <c r="B43" s="199" t="s">
        <v>185</v>
      </c>
      <c r="C43" s="52"/>
      <c r="D43" s="52"/>
      <c r="E43" s="52"/>
      <c r="F43" s="52"/>
      <c r="G43" s="52"/>
      <c r="H43" s="53"/>
      <c r="I43" s="243">
        <v>1.8</v>
      </c>
      <c r="J43" s="244">
        <f>I43*'Cálculo del  Monto de Obra'!$C$2</f>
        <v>21600</v>
      </c>
      <c r="K43" s="320"/>
      <c r="L43" s="205">
        <f>(J43*K43)</f>
        <v>0</v>
      </c>
      <c r="M43" s="63"/>
    </row>
    <row r="44" spans="1:13" ht="19.5" customHeight="1">
      <c r="A44" s="55" t="e">
        <f>+IF(L44+#REF!&gt;0,1,0)</f>
        <v>#REF!</v>
      </c>
      <c r="B44" s="199" t="s">
        <v>119</v>
      </c>
      <c r="C44" s="52"/>
      <c r="D44" s="52"/>
      <c r="E44" s="52"/>
      <c r="F44" s="52"/>
      <c r="G44" s="52"/>
      <c r="H44" s="53"/>
      <c r="I44" s="243">
        <v>0.85</v>
      </c>
      <c r="J44" s="244">
        <f>I44*'Cálculo del  Monto de Obra'!$C$2</f>
        <v>10200</v>
      </c>
      <c r="K44" s="320"/>
      <c r="L44" s="205">
        <f t="shared" si="4"/>
        <v>0</v>
      </c>
      <c r="M44" s="63"/>
    </row>
    <row r="45" spans="1:13" ht="19.5" customHeight="1" thickBot="1">
      <c r="A45" s="56" t="e">
        <f>+IF(L45+#REF!&gt;0,1,0)</f>
        <v>#REF!</v>
      </c>
      <c r="B45" s="233" t="s">
        <v>120</v>
      </c>
      <c r="C45" s="66"/>
      <c r="D45" s="66"/>
      <c r="E45" s="66"/>
      <c r="F45" s="66"/>
      <c r="G45" s="66"/>
      <c r="H45" s="67"/>
      <c r="I45" s="245">
        <v>1.4</v>
      </c>
      <c r="J45" s="246">
        <f>I45*'Cálculo del  Monto de Obra'!$C$2</f>
        <v>16800</v>
      </c>
      <c r="K45" s="321"/>
      <c r="L45" s="234">
        <f t="shared" si="4"/>
        <v>0</v>
      </c>
      <c r="M45" s="63"/>
    </row>
    <row r="46" spans="1:13" ht="6" customHeight="1" thickBot="1" thickTop="1">
      <c r="A46" s="68"/>
      <c r="B46" s="218"/>
      <c r="C46" s="218"/>
      <c r="D46" s="218"/>
      <c r="E46" s="218"/>
      <c r="F46" s="218"/>
      <c r="G46" s="218"/>
      <c r="H46" s="218"/>
      <c r="I46" s="237"/>
      <c r="J46" s="238"/>
      <c r="K46" s="239"/>
      <c r="L46" s="240"/>
      <c r="M46" s="63"/>
    </row>
    <row r="47" spans="1:13" ht="25.5" customHeight="1" thickBot="1" thickTop="1">
      <c r="A47" s="68"/>
      <c r="B47" s="379" t="s">
        <v>168</v>
      </c>
      <c r="C47" s="380"/>
      <c r="D47" s="380"/>
      <c r="E47" s="381"/>
      <c r="F47" s="219"/>
      <c r="G47" s="219"/>
      <c r="H47" s="219"/>
      <c r="I47" s="235"/>
      <c r="J47" s="236"/>
      <c r="K47" s="226"/>
      <c r="L47" s="232"/>
      <c r="M47" s="63"/>
    </row>
    <row r="48" spans="1:13" ht="19.5" customHeight="1" thickTop="1">
      <c r="A48" s="68"/>
      <c r="B48" s="197" t="s">
        <v>121</v>
      </c>
      <c r="C48" s="58"/>
      <c r="D48" s="58"/>
      <c r="E48" s="58"/>
      <c r="F48" s="58"/>
      <c r="G48" s="58"/>
      <c r="H48" s="59"/>
      <c r="I48" s="247">
        <v>0.8</v>
      </c>
      <c r="J48" s="248">
        <f>I48*'Cálculo del  Monto de Obra'!$C$2</f>
        <v>9600</v>
      </c>
      <c r="K48" s="322"/>
      <c r="L48" s="204">
        <f aca="true" t="shared" si="5" ref="L48:L54">(J48*K48)</f>
        <v>0</v>
      </c>
      <c r="M48" s="63"/>
    </row>
    <row r="49" spans="1:13" ht="19.5" customHeight="1">
      <c r="A49" s="54" t="e">
        <f>+IF(L49+#REF!&gt;0,1,0)</f>
        <v>#REF!</v>
      </c>
      <c r="B49" s="241" t="s">
        <v>207</v>
      </c>
      <c r="C49" s="69"/>
      <c r="D49" s="69"/>
      <c r="E49" s="69"/>
      <c r="F49" s="69"/>
      <c r="G49" s="69"/>
      <c r="H49" s="70"/>
      <c r="I49" s="249">
        <v>1.2</v>
      </c>
      <c r="J49" s="250">
        <f>I49*'Cálculo del  Monto de Obra'!$C$2</f>
        <v>14400</v>
      </c>
      <c r="K49" s="323"/>
      <c r="L49" s="242">
        <f t="shared" si="5"/>
        <v>0</v>
      </c>
      <c r="M49" s="63"/>
    </row>
    <row r="50" spans="1:13" ht="19.5" customHeight="1">
      <c r="A50" s="55" t="e">
        <f>+IF(L50+#REF!&gt;0,1,0)</f>
        <v>#REF!</v>
      </c>
      <c r="B50" s="241" t="s">
        <v>184</v>
      </c>
      <c r="C50" s="69"/>
      <c r="D50" s="69"/>
      <c r="E50" s="69"/>
      <c r="F50" s="69"/>
      <c r="G50" s="69"/>
      <c r="H50" s="70"/>
      <c r="I50" s="243">
        <v>1.8</v>
      </c>
      <c r="J50" s="244">
        <f>I50*'Cálculo del  Monto de Obra'!$C$2</f>
        <v>21600</v>
      </c>
      <c r="K50" s="320"/>
      <c r="L50" s="205">
        <f t="shared" si="5"/>
        <v>0</v>
      </c>
      <c r="M50" s="63"/>
    </row>
    <row r="51" spans="1:13" ht="19.5" customHeight="1">
      <c r="A51" s="55" t="e">
        <f>+IF(L51+#REF!&gt;0,1,0)</f>
        <v>#REF!</v>
      </c>
      <c r="B51" s="199" t="s">
        <v>124</v>
      </c>
      <c r="C51" s="52"/>
      <c r="D51" s="52"/>
      <c r="E51" s="52"/>
      <c r="F51" s="52"/>
      <c r="G51" s="52"/>
      <c r="H51" s="53"/>
      <c r="I51" s="243">
        <v>1.2</v>
      </c>
      <c r="J51" s="244">
        <f>I51*'Cálculo del  Monto de Obra'!$C$2</f>
        <v>14400</v>
      </c>
      <c r="K51" s="320"/>
      <c r="L51" s="205">
        <f t="shared" si="5"/>
        <v>0</v>
      </c>
      <c r="M51" s="63"/>
    </row>
    <row r="52" spans="1:13" ht="19.5" customHeight="1">
      <c r="A52" s="55"/>
      <c r="B52" s="199" t="s">
        <v>122</v>
      </c>
      <c r="C52" s="52"/>
      <c r="D52" s="52"/>
      <c r="E52" s="52"/>
      <c r="F52" s="52"/>
      <c r="G52" s="52"/>
      <c r="H52" s="53"/>
      <c r="I52" s="243">
        <v>1.4</v>
      </c>
      <c r="J52" s="244">
        <f>I52*'Cálculo del  Monto de Obra'!$C$2</f>
        <v>16800</v>
      </c>
      <c r="K52" s="320"/>
      <c r="L52" s="205">
        <f>(J52*K52)</f>
        <v>0</v>
      </c>
      <c r="M52" s="63"/>
    </row>
    <row r="53" spans="1:13" ht="19.5" customHeight="1">
      <c r="A53" s="55"/>
      <c r="B53" s="199" t="s">
        <v>167</v>
      </c>
      <c r="C53" s="52"/>
      <c r="D53" s="52"/>
      <c r="E53" s="52"/>
      <c r="F53" s="52"/>
      <c r="G53" s="52"/>
      <c r="H53" s="53"/>
      <c r="I53" s="243">
        <v>2</v>
      </c>
      <c r="J53" s="244">
        <f>I53*'Cálculo del  Monto de Obra'!$C$2</f>
        <v>24000</v>
      </c>
      <c r="K53" s="320"/>
      <c r="L53" s="205">
        <f t="shared" si="5"/>
        <v>0</v>
      </c>
      <c r="M53" s="63"/>
    </row>
    <row r="54" spans="1:13" ht="19.5" customHeight="1" thickBot="1">
      <c r="A54" s="55" t="e">
        <f>+IF(L54+#REF!&gt;0,1,0)</f>
        <v>#REF!</v>
      </c>
      <c r="B54" s="233" t="s">
        <v>123</v>
      </c>
      <c r="C54" s="66"/>
      <c r="D54" s="66"/>
      <c r="E54" s="66"/>
      <c r="F54" s="66"/>
      <c r="G54" s="66"/>
      <c r="H54" s="67"/>
      <c r="I54" s="245">
        <v>0.8</v>
      </c>
      <c r="J54" s="246">
        <f>I54*'Cálculo del  Monto de Obra'!$C$2</f>
        <v>9600</v>
      </c>
      <c r="K54" s="321"/>
      <c r="L54" s="234">
        <f t="shared" si="5"/>
        <v>0</v>
      </c>
      <c r="M54" s="63"/>
    </row>
    <row r="55" spans="1:13" ht="6" customHeight="1" thickBot="1" thickTop="1">
      <c r="A55" s="55"/>
      <c r="B55" s="219"/>
      <c r="C55" s="219"/>
      <c r="D55" s="219"/>
      <c r="E55" s="219"/>
      <c r="F55" s="219"/>
      <c r="G55" s="219"/>
      <c r="H55" s="219"/>
      <c r="I55" s="251"/>
      <c r="J55" s="252"/>
      <c r="K55" s="226"/>
      <c r="L55" s="232"/>
      <c r="M55" s="63"/>
    </row>
    <row r="56" spans="1:13" ht="25.5" customHeight="1" thickBot="1" thickTop="1">
      <c r="A56" s="55"/>
      <c r="B56" s="379" t="s">
        <v>169</v>
      </c>
      <c r="C56" s="380"/>
      <c r="D56" s="380"/>
      <c r="E56" s="381"/>
      <c r="F56" s="219"/>
      <c r="G56" s="219"/>
      <c r="H56" s="219"/>
      <c r="I56" s="235"/>
      <c r="J56" s="236"/>
      <c r="K56" s="226"/>
      <c r="L56" s="232"/>
      <c r="M56" s="63"/>
    </row>
    <row r="57" spans="1:13" ht="19.5" customHeight="1" thickTop="1">
      <c r="A57" s="55"/>
      <c r="B57" s="197" t="s">
        <v>125</v>
      </c>
      <c r="C57" s="58"/>
      <c r="D57" s="58"/>
      <c r="E57" s="58"/>
      <c r="F57" s="58"/>
      <c r="G57" s="58"/>
      <c r="H57" s="59"/>
      <c r="I57" s="198">
        <v>1.1</v>
      </c>
      <c r="J57" s="80">
        <f>I57*'Cálculo del  Monto de Obra'!$C$2</f>
        <v>13200.000000000002</v>
      </c>
      <c r="K57" s="322"/>
      <c r="L57" s="204">
        <f>(J57*K57)</f>
        <v>0</v>
      </c>
      <c r="M57" s="63"/>
    </row>
    <row r="58" spans="1:13" ht="19.5" customHeight="1">
      <c r="A58" s="55" t="e">
        <f>+IF(L58+#REF!&gt;0,1,0)</f>
        <v>#REF!</v>
      </c>
      <c r="B58" s="199" t="s">
        <v>126</v>
      </c>
      <c r="C58" s="52"/>
      <c r="D58" s="52"/>
      <c r="E58" s="52"/>
      <c r="F58" s="253"/>
      <c r="G58" s="52"/>
      <c r="H58" s="53"/>
      <c r="I58" s="73">
        <v>1.3</v>
      </c>
      <c r="J58" s="74">
        <f>I58*'Cálculo del  Monto de Obra'!$C$2</f>
        <v>15600</v>
      </c>
      <c r="K58" s="320"/>
      <c r="L58" s="205">
        <f>(J58*K58)</f>
        <v>0</v>
      </c>
      <c r="M58" s="63"/>
    </row>
    <row r="59" spans="1:13" ht="19.5" customHeight="1">
      <c r="A59" s="55" t="e">
        <f>+IF(L59+#REF!&gt;0,1,0)</f>
        <v>#REF!</v>
      </c>
      <c r="B59" s="199" t="s">
        <v>127</v>
      </c>
      <c r="C59" s="52"/>
      <c r="D59" s="52"/>
      <c r="E59" s="52"/>
      <c r="F59" s="52"/>
      <c r="G59" s="52"/>
      <c r="H59" s="53"/>
      <c r="I59" s="73">
        <v>1.5</v>
      </c>
      <c r="J59" s="74">
        <f>I59*'Cálculo del  Monto de Obra'!$C$2</f>
        <v>18000</v>
      </c>
      <c r="K59" s="320"/>
      <c r="L59" s="205">
        <f>(J59*K59)</f>
        <v>0</v>
      </c>
      <c r="M59" s="63"/>
    </row>
    <row r="60" spans="1:13" ht="19.5" customHeight="1">
      <c r="A60" s="55" t="e">
        <f>+IF(L60+#REF!&gt;0,1,0)</f>
        <v>#REF!</v>
      </c>
      <c r="B60" s="199" t="s">
        <v>128</v>
      </c>
      <c r="C60" s="52"/>
      <c r="D60" s="52"/>
      <c r="E60" s="52"/>
      <c r="F60" s="52"/>
      <c r="G60" s="52"/>
      <c r="H60" s="53"/>
      <c r="I60" s="73">
        <v>1</v>
      </c>
      <c r="J60" s="74">
        <f>I60*'Cálculo del  Monto de Obra'!$C$2</f>
        <v>12000</v>
      </c>
      <c r="K60" s="320"/>
      <c r="L60" s="205">
        <f>(J60*K60)</f>
        <v>0</v>
      </c>
      <c r="M60" s="63"/>
    </row>
    <row r="61" spans="1:13" ht="19.5" customHeight="1" thickBot="1">
      <c r="A61" s="55" t="e">
        <f>+IF(L61+#REF!&gt;0,1,0)</f>
        <v>#REF!</v>
      </c>
      <c r="B61" s="233" t="s">
        <v>129</v>
      </c>
      <c r="C61" s="66"/>
      <c r="D61" s="66"/>
      <c r="E61" s="66"/>
      <c r="F61" s="66"/>
      <c r="G61" s="66"/>
      <c r="H61" s="67"/>
      <c r="I61" s="81">
        <v>1.6</v>
      </c>
      <c r="J61" s="82">
        <f>I61*'Cálculo del  Monto de Obra'!$C$2</f>
        <v>19200</v>
      </c>
      <c r="K61" s="321"/>
      <c r="L61" s="234">
        <f>(J61*K61)</f>
        <v>0</v>
      </c>
      <c r="M61" s="63"/>
    </row>
    <row r="62" spans="1:13" ht="6" customHeight="1" thickBot="1" thickTop="1">
      <c r="A62" s="55"/>
      <c r="B62" s="219"/>
      <c r="C62" s="219"/>
      <c r="D62" s="219"/>
      <c r="E62" s="219"/>
      <c r="F62" s="219"/>
      <c r="G62" s="219"/>
      <c r="H62" s="219"/>
      <c r="I62" s="235"/>
      <c r="J62" s="236"/>
      <c r="K62" s="226"/>
      <c r="L62" s="232"/>
      <c r="M62" s="63"/>
    </row>
    <row r="63" spans="1:13" ht="25.5" customHeight="1" thickBot="1" thickTop="1">
      <c r="A63" s="55"/>
      <c r="B63" s="379" t="s">
        <v>170</v>
      </c>
      <c r="C63" s="380"/>
      <c r="D63" s="380"/>
      <c r="E63" s="381"/>
      <c r="F63" s="219"/>
      <c r="G63" s="219"/>
      <c r="H63" s="219"/>
      <c r="I63" s="235"/>
      <c r="J63" s="236"/>
      <c r="K63" s="226"/>
      <c r="L63" s="232"/>
      <c r="M63" s="63"/>
    </row>
    <row r="64" spans="1:13" ht="19.5" customHeight="1" thickTop="1">
      <c r="A64" s="55"/>
      <c r="B64" s="217" t="s">
        <v>135</v>
      </c>
      <c r="C64" s="218"/>
      <c r="D64" s="218"/>
      <c r="E64" s="218"/>
      <c r="F64" s="218"/>
      <c r="G64" s="218"/>
      <c r="H64" s="254"/>
      <c r="I64" s="198">
        <v>0.6</v>
      </c>
      <c r="J64" s="80">
        <f>I64*'Cálculo del  Monto de Obra'!$C$2</f>
        <v>7200</v>
      </c>
      <c r="K64" s="322"/>
      <c r="L64" s="204">
        <f aca="true" t="shared" si="6" ref="L64:L72">(J64*K64)</f>
        <v>0</v>
      </c>
      <c r="M64" s="63"/>
    </row>
    <row r="65" spans="1:13" ht="19.5" customHeight="1">
      <c r="A65" s="55"/>
      <c r="B65" s="199" t="s">
        <v>131</v>
      </c>
      <c r="C65" s="52"/>
      <c r="D65" s="52"/>
      <c r="E65" s="52"/>
      <c r="F65" s="52"/>
      <c r="G65" s="52"/>
      <c r="H65" s="53"/>
      <c r="I65" s="73">
        <v>0.7</v>
      </c>
      <c r="J65" s="74">
        <f>I65*'Cálculo del  Monto de Obra'!$C$2</f>
        <v>8400</v>
      </c>
      <c r="K65" s="320"/>
      <c r="L65" s="205">
        <f t="shared" si="6"/>
        <v>0</v>
      </c>
      <c r="M65" s="63"/>
    </row>
    <row r="66" spans="1:13" ht="19.5" customHeight="1">
      <c r="A66" s="55" t="e">
        <f>+IF(L66+#REF!&gt;0,1,0)</f>
        <v>#REF!</v>
      </c>
      <c r="B66" s="199" t="s">
        <v>130</v>
      </c>
      <c r="C66" s="52"/>
      <c r="D66" s="52"/>
      <c r="E66" s="52"/>
      <c r="F66" s="52"/>
      <c r="G66" s="52"/>
      <c r="H66" s="53"/>
      <c r="I66" s="73">
        <v>1.2</v>
      </c>
      <c r="J66" s="74">
        <f>I66*'Cálculo del  Monto de Obra'!$C$2</f>
        <v>14400</v>
      </c>
      <c r="K66" s="320"/>
      <c r="L66" s="205">
        <f t="shared" si="6"/>
        <v>0</v>
      </c>
      <c r="M66" s="63"/>
    </row>
    <row r="67" spans="1:13" ht="19.5" customHeight="1">
      <c r="A67" s="55"/>
      <c r="B67" s="199" t="s">
        <v>132</v>
      </c>
      <c r="C67" s="52"/>
      <c r="D67" s="52"/>
      <c r="E67" s="52"/>
      <c r="F67" s="52"/>
      <c r="G67" s="52"/>
      <c r="H67" s="53"/>
      <c r="I67" s="73">
        <v>1.3</v>
      </c>
      <c r="J67" s="74">
        <f>I67*'Cálculo del  Monto de Obra'!$C$2</f>
        <v>15600</v>
      </c>
      <c r="K67" s="320"/>
      <c r="L67" s="205">
        <f t="shared" si="6"/>
        <v>0</v>
      </c>
      <c r="M67" s="63"/>
    </row>
    <row r="68" spans="1:13" ht="19.5" customHeight="1">
      <c r="A68" s="55"/>
      <c r="B68" s="199" t="s">
        <v>22</v>
      </c>
      <c r="C68" s="52"/>
      <c r="D68" s="52"/>
      <c r="E68" s="52"/>
      <c r="F68" s="52"/>
      <c r="G68" s="52"/>
      <c r="H68" s="53"/>
      <c r="I68" s="73">
        <v>1.5</v>
      </c>
      <c r="J68" s="74">
        <f>I68*'Cálculo del  Monto de Obra'!$C$2</f>
        <v>18000</v>
      </c>
      <c r="K68" s="320"/>
      <c r="L68" s="205">
        <f t="shared" si="6"/>
        <v>0</v>
      </c>
      <c r="M68" s="63"/>
    </row>
    <row r="69" spans="1:13" ht="19.5" customHeight="1">
      <c r="A69" s="55" t="e">
        <f>+IF(L69+#REF!&gt;0,1,0)</f>
        <v>#REF!</v>
      </c>
      <c r="B69" s="199" t="s">
        <v>23</v>
      </c>
      <c r="C69" s="52"/>
      <c r="D69" s="52"/>
      <c r="E69" s="52"/>
      <c r="F69" s="52"/>
      <c r="G69" s="52"/>
      <c r="H69" s="53"/>
      <c r="I69" s="73">
        <v>2</v>
      </c>
      <c r="J69" s="74">
        <f>I69*'Cálculo del  Monto de Obra'!$C$2</f>
        <v>24000</v>
      </c>
      <c r="K69" s="320"/>
      <c r="L69" s="205">
        <f t="shared" si="6"/>
        <v>0</v>
      </c>
      <c r="M69" s="63"/>
    </row>
    <row r="70" spans="1:13" ht="19.5" customHeight="1">
      <c r="A70" s="55"/>
      <c r="B70" s="199" t="s">
        <v>99</v>
      </c>
      <c r="C70" s="52"/>
      <c r="D70" s="52"/>
      <c r="E70" s="52"/>
      <c r="F70" s="52"/>
      <c r="G70" s="52"/>
      <c r="H70" s="53"/>
      <c r="I70" s="73">
        <v>1</v>
      </c>
      <c r="J70" s="74">
        <f>I70*'Cálculo del  Monto de Obra'!$C$2</f>
        <v>12000</v>
      </c>
      <c r="K70" s="320"/>
      <c r="L70" s="205">
        <f t="shared" si="6"/>
        <v>0</v>
      </c>
      <c r="M70" s="63"/>
    </row>
    <row r="71" spans="1:13" ht="19.5" customHeight="1">
      <c r="A71" s="55"/>
      <c r="B71" s="199" t="s">
        <v>134</v>
      </c>
      <c r="C71" s="52"/>
      <c r="D71" s="52"/>
      <c r="E71" s="52"/>
      <c r="F71" s="52"/>
      <c r="G71" s="52"/>
      <c r="H71" s="53"/>
      <c r="I71" s="73">
        <v>1.1</v>
      </c>
      <c r="J71" s="74">
        <f>I71*'Cálculo del  Monto de Obra'!$C$2</f>
        <v>13200.000000000002</v>
      </c>
      <c r="K71" s="320"/>
      <c r="L71" s="205">
        <f t="shared" si="6"/>
        <v>0</v>
      </c>
      <c r="M71" s="63"/>
    </row>
    <row r="72" spans="1:13" ht="19.5" customHeight="1" thickBot="1">
      <c r="A72" s="55" t="e">
        <f>+IF(L72+#REF!&gt;0,1,0)</f>
        <v>#REF!</v>
      </c>
      <c r="B72" s="233" t="s">
        <v>133</v>
      </c>
      <c r="C72" s="66"/>
      <c r="D72" s="66"/>
      <c r="E72" s="66"/>
      <c r="F72" s="66"/>
      <c r="G72" s="66"/>
      <c r="H72" s="67"/>
      <c r="I72" s="81">
        <v>1.2</v>
      </c>
      <c r="J72" s="82">
        <f>I72*'Cálculo del  Monto de Obra'!$C$2</f>
        <v>14400</v>
      </c>
      <c r="K72" s="321"/>
      <c r="L72" s="234">
        <f t="shared" si="6"/>
        <v>0</v>
      </c>
      <c r="M72" s="63"/>
    </row>
    <row r="73" spans="1:13" ht="6" customHeight="1" thickBot="1" thickTop="1">
      <c r="A73" s="55" t="e">
        <f>+IF(L73+#REF!&gt;0,1,0)</f>
        <v>#REF!</v>
      </c>
      <c r="B73" s="219"/>
      <c r="C73" s="219"/>
      <c r="D73" s="219"/>
      <c r="E73" s="219"/>
      <c r="F73" s="219"/>
      <c r="G73" s="219"/>
      <c r="H73" s="219"/>
      <c r="I73" s="235"/>
      <c r="J73" s="236"/>
      <c r="K73" s="226"/>
      <c r="L73" s="232"/>
      <c r="M73" s="63"/>
    </row>
    <row r="74" spans="1:13" ht="25.5" customHeight="1" thickBot="1" thickTop="1">
      <c r="A74" s="55" t="e">
        <f>+IF(L74+#REF!&gt;0,1,0)</f>
        <v>#REF!</v>
      </c>
      <c r="B74" s="422" t="s">
        <v>171</v>
      </c>
      <c r="C74" s="425"/>
      <c r="D74" s="425"/>
      <c r="E74" s="426"/>
      <c r="F74" s="219"/>
      <c r="G74" s="219"/>
      <c r="H74" s="219"/>
      <c r="I74" s="235"/>
      <c r="J74" s="236"/>
      <c r="K74" s="226"/>
      <c r="L74" s="232"/>
      <c r="M74" s="63"/>
    </row>
    <row r="75" spans="1:13" ht="19.5" customHeight="1" thickTop="1">
      <c r="A75" s="55"/>
      <c r="B75" s="197" t="s">
        <v>136</v>
      </c>
      <c r="C75" s="58"/>
      <c r="D75" s="58"/>
      <c r="E75" s="58"/>
      <c r="F75" s="58"/>
      <c r="G75" s="58"/>
      <c r="H75" s="59"/>
      <c r="I75" s="198">
        <v>1.1</v>
      </c>
      <c r="J75" s="80">
        <f>I75*'Cálculo del  Monto de Obra'!$C$2</f>
        <v>13200.000000000002</v>
      </c>
      <c r="K75" s="322"/>
      <c r="L75" s="204">
        <f>(J75*K75)</f>
        <v>0</v>
      </c>
      <c r="M75" s="63"/>
    </row>
    <row r="76" spans="1:13" ht="19.5" customHeight="1">
      <c r="A76" s="55"/>
      <c r="B76" s="199" t="s">
        <v>137</v>
      </c>
      <c r="C76" s="52"/>
      <c r="D76" s="52"/>
      <c r="E76" s="52"/>
      <c r="F76" s="52"/>
      <c r="G76" s="52"/>
      <c r="H76" s="53"/>
      <c r="I76" s="73">
        <v>1.8</v>
      </c>
      <c r="J76" s="74">
        <f>I76*'Cálculo del  Monto de Obra'!$C$2</f>
        <v>21600</v>
      </c>
      <c r="K76" s="320"/>
      <c r="L76" s="205">
        <f>(J76*K76)</f>
        <v>0</v>
      </c>
      <c r="M76" s="63"/>
    </row>
    <row r="77" spans="1:13" ht="19.5" customHeight="1">
      <c r="A77" s="55"/>
      <c r="B77" s="199" t="s">
        <v>138</v>
      </c>
      <c r="C77" s="52"/>
      <c r="D77" s="52"/>
      <c r="E77" s="52"/>
      <c r="F77" s="52"/>
      <c r="G77" s="52"/>
      <c r="H77" s="53"/>
      <c r="I77" s="73">
        <v>1.3</v>
      </c>
      <c r="J77" s="74">
        <f>I77*'Cálculo del  Monto de Obra'!$C$2</f>
        <v>15600</v>
      </c>
      <c r="K77" s="320"/>
      <c r="L77" s="205">
        <f>(J77*K77)</f>
        <v>0</v>
      </c>
      <c r="M77" s="63"/>
    </row>
    <row r="78" spans="1:13" ht="19.5" customHeight="1" thickBot="1">
      <c r="A78" s="55" t="e">
        <f>+IF(L78+#REF!&gt;0,1,0)</f>
        <v>#REF!</v>
      </c>
      <c r="B78" s="233" t="s">
        <v>139</v>
      </c>
      <c r="C78" s="66"/>
      <c r="D78" s="66"/>
      <c r="E78" s="66"/>
      <c r="F78" s="66"/>
      <c r="G78" s="66"/>
      <c r="H78" s="67"/>
      <c r="I78" s="81">
        <v>1.4</v>
      </c>
      <c r="J78" s="82">
        <f>I78*'Cálculo del  Monto de Obra'!$C$2</f>
        <v>16800</v>
      </c>
      <c r="K78" s="321"/>
      <c r="L78" s="234">
        <f>(J78*K78)</f>
        <v>0</v>
      </c>
      <c r="M78" s="63"/>
    </row>
    <row r="79" spans="1:13" ht="6" customHeight="1" thickBot="1" thickTop="1">
      <c r="A79" s="55" t="e">
        <f>+IF(L79+#REF!&gt;0,1,0)</f>
        <v>#REF!</v>
      </c>
      <c r="B79" s="219"/>
      <c r="C79" s="219"/>
      <c r="D79" s="219"/>
      <c r="E79" s="219"/>
      <c r="F79" s="219"/>
      <c r="G79" s="219"/>
      <c r="H79" s="219"/>
      <c r="I79" s="235"/>
      <c r="J79" s="236"/>
      <c r="K79" s="226"/>
      <c r="L79" s="232"/>
      <c r="M79" s="63"/>
    </row>
    <row r="80" spans="1:13" ht="25.5" customHeight="1" thickBot="1" thickTop="1">
      <c r="A80" s="55" t="e">
        <f>+IF(L80+#REF!&gt;0,1,0)</f>
        <v>#REF!</v>
      </c>
      <c r="B80" s="379" t="s">
        <v>172</v>
      </c>
      <c r="C80" s="380"/>
      <c r="D80" s="380"/>
      <c r="E80" s="381"/>
      <c r="F80" s="219"/>
      <c r="G80" s="219"/>
      <c r="H80" s="219"/>
      <c r="I80" s="235"/>
      <c r="J80" s="236"/>
      <c r="K80" s="226"/>
      <c r="L80" s="232"/>
      <c r="M80" s="63"/>
    </row>
    <row r="81" spans="1:13" ht="19.5" customHeight="1" thickTop="1">
      <c r="A81" s="56"/>
      <c r="B81" s="197" t="s">
        <v>140</v>
      </c>
      <c r="C81" s="58"/>
      <c r="D81" s="58"/>
      <c r="E81" s="58"/>
      <c r="F81" s="58"/>
      <c r="G81" s="58"/>
      <c r="H81" s="59"/>
      <c r="I81" s="198">
        <v>0.9</v>
      </c>
      <c r="J81" s="80">
        <f>I81*'Cálculo del  Monto de Obra'!$C$2</f>
        <v>10800</v>
      </c>
      <c r="K81" s="322"/>
      <c r="L81" s="204">
        <f>(J81*K81)</f>
        <v>0</v>
      </c>
      <c r="M81" s="63"/>
    </row>
    <row r="82" spans="1:13" ht="19.5" customHeight="1">
      <c r="A82" s="56"/>
      <c r="B82" s="199" t="s">
        <v>141</v>
      </c>
      <c r="C82" s="52"/>
      <c r="D82" s="52"/>
      <c r="E82" s="52"/>
      <c r="F82" s="52"/>
      <c r="G82" s="52"/>
      <c r="H82" s="53"/>
      <c r="I82" s="73">
        <v>1.1</v>
      </c>
      <c r="J82" s="74">
        <f>I82*'Cálculo del  Monto de Obra'!$C$2</f>
        <v>13200.000000000002</v>
      </c>
      <c r="K82" s="320"/>
      <c r="L82" s="205">
        <f>(J82*K82)</f>
        <v>0</v>
      </c>
      <c r="M82" s="63"/>
    </row>
    <row r="83" spans="1:13" ht="19.5" customHeight="1">
      <c r="A83" s="56"/>
      <c r="B83" s="199" t="s">
        <v>142</v>
      </c>
      <c r="C83" s="52"/>
      <c r="D83" s="52"/>
      <c r="E83" s="52"/>
      <c r="F83" s="52"/>
      <c r="G83" s="52"/>
      <c r="H83" s="53"/>
      <c r="I83" s="73">
        <v>1.3</v>
      </c>
      <c r="J83" s="74">
        <f>I83*'Cálculo del  Monto de Obra'!$C$2</f>
        <v>15600</v>
      </c>
      <c r="K83" s="320"/>
      <c r="L83" s="205">
        <f>(J83*K83)</f>
        <v>0</v>
      </c>
      <c r="M83" s="63"/>
    </row>
    <row r="84" spans="1:13" ht="19.5" customHeight="1" thickBot="1">
      <c r="A84" s="56"/>
      <c r="B84" s="233" t="s">
        <v>143</v>
      </c>
      <c r="C84" s="66"/>
      <c r="D84" s="66"/>
      <c r="E84" s="66"/>
      <c r="F84" s="66"/>
      <c r="G84" s="66"/>
      <c r="H84" s="67"/>
      <c r="I84" s="81">
        <v>2.1</v>
      </c>
      <c r="J84" s="82">
        <f>I84*'Cálculo del  Monto de Obra'!$C$2</f>
        <v>25200</v>
      </c>
      <c r="K84" s="321"/>
      <c r="L84" s="234">
        <f>(J84*K84)</f>
        <v>0</v>
      </c>
      <c r="M84" s="63"/>
    </row>
    <row r="85" spans="1:13" ht="6" customHeight="1" thickBot="1" thickTop="1">
      <c r="A85" s="56"/>
      <c r="B85" s="219"/>
      <c r="C85" s="219"/>
      <c r="D85" s="219"/>
      <c r="E85" s="219"/>
      <c r="F85" s="219"/>
      <c r="G85" s="219"/>
      <c r="H85" s="219"/>
      <c r="I85" s="235"/>
      <c r="J85" s="236"/>
      <c r="K85" s="226"/>
      <c r="L85" s="232"/>
      <c r="M85" s="63"/>
    </row>
    <row r="86" spans="1:13" ht="25.5" customHeight="1" thickBot="1" thickTop="1">
      <c r="A86" s="56" t="e">
        <f>+IF(L86+#REF!&gt;0,1,0)</f>
        <v>#REF!</v>
      </c>
      <c r="B86" s="379" t="s">
        <v>173</v>
      </c>
      <c r="C86" s="380"/>
      <c r="D86" s="380"/>
      <c r="E86" s="381"/>
      <c r="F86" s="219"/>
      <c r="G86" s="219"/>
      <c r="H86" s="219"/>
      <c r="I86" s="235"/>
      <c r="J86" s="236"/>
      <c r="K86" s="226"/>
      <c r="L86" s="232"/>
      <c r="M86" s="63"/>
    </row>
    <row r="87" spans="1:13" ht="19.5" customHeight="1" thickTop="1">
      <c r="A87" s="49" t="e">
        <f>+IF(L87+#REF!&gt;0,1,0)</f>
        <v>#REF!</v>
      </c>
      <c r="B87" s="197" t="s">
        <v>209</v>
      </c>
      <c r="C87" s="58"/>
      <c r="D87" s="58"/>
      <c r="E87" s="58"/>
      <c r="F87" s="58"/>
      <c r="G87" s="58"/>
      <c r="H87" s="59"/>
      <c r="I87" s="198">
        <v>1</v>
      </c>
      <c r="J87" s="80">
        <f>I87*'Cálculo del  Monto de Obra'!$C$2</f>
        <v>12000</v>
      </c>
      <c r="K87" s="322"/>
      <c r="L87" s="204">
        <f aca="true" t="shared" si="7" ref="L87:L95">(J87*K87)</f>
        <v>0</v>
      </c>
      <c r="M87" s="63"/>
    </row>
    <row r="88" spans="1:13" ht="19.5" customHeight="1">
      <c r="A88" s="54"/>
      <c r="B88" s="199" t="s">
        <v>210</v>
      </c>
      <c r="C88" s="52"/>
      <c r="D88" s="52"/>
      <c r="E88" s="52"/>
      <c r="F88" s="52"/>
      <c r="G88" s="52"/>
      <c r="H88" s="53"/>
      <c r="I88" s="73">
        <v>1.2</v>
      </c>
      <c r="J88" s="74">
        <f>I88*'Cálculo del  Monto de Obra'!$C$2</f>
        <v>14400</v>
      </c>
      <c r="K88" s="320"/>
      <c r="L88" s="205">
        <f>(J88*K88)</f>
        <v>0</v>
      </c>
      <c r="M88" s="63"/>
    </row>
    <row r="89" spans="1:13" ht="19.5" customHeight="1" thickBot="1">
      <c r="A89" s="55" t="e">
        <f>+IF(L89+#REF!&gt;0,1,0)</f>
        <v>#REF!</v>
      </c>
      <c r="B89" s="233" t="s">
        <v>208</v>
      </c>
      <c r="C89" s="66"/>
      <c r="D89" s="66"/>
      <c r="E89" s="66"/>
      <c r="F89" s="66"/>
      <c r="G89" s="66"/>
      <c r="H89" s="67"/>
      <c r="I89" s="81">
        <v>1.35</v>
      </c>
      <c r="J89" s="82">
        <f>I89*'Cálculo del  Monto de Obra'!$C$2</f>
        <v>16200.000000000002</v>
      </c>
      <c r="K89" s="321"/>
      <c r="L89" s="234">
        <f t="shared" si="7"/>
        <v>0</v>
      </c>
      <c r="M89" s="63"/>
    </row>
    <row r="90" spans="1:13" ht="6" customHeight="1" thickBot="1" thickTop="1">
      <c r="A90" s="56"/>
      <c r="B90" s="255"/>
      <c r="C90" s="219"/>
      <c r="D90" s="219"/>
      <c r="E90" s="219"/>
      <c r="F90" s="219"/>
      <c r="G90" s="219"/>
      <c r="H90" s="219"/>
      <c r="I90" s="235"/>
      <c r="J90" s="236"/>
      <c r="K90" s="226"/>
      <c r="L90" s="219"/>
      <c r="M90" s="63"/>
    </row>
    <row r="91" spans="1:13" ht="25.5" customHeight="1" thickBot="1" thickTop="1">
      <c r="A91" s="57" t="e">
        <f>+IF(L91+#REF!&gt;0,1,0)</f>
        <v>#REF!</v>
      </c>
      <c r="B91" s="379" t="s">
        <v>175</v>
      </c>
      <c r="C91" s="380"/>
      <c r="D91" s="380"/>
      <c r="E91" s="381"/>
      <c r="F91" s="219"/>
      <c r="G91" s="219"/>
      <c r="H91" s="219"/>
      <c r="I91" s="235"/>
      <c r="J91" s="236"/>
      <c r="K91" s="226"/>
      <c r="L91" s="232"/>
      <c r="M91" s="63"/>
    </row>
    <row r="92" spans="1:13" ht="21" customHeight="1" thickTop="1">
      <c r="A92" s="49" t="e">
        <f>+IF(L92+#REF!&gt;0,1,0)</f>
        <v>#REF!</v>
      </c>
      <c r="B92" s="197" t="s">
        <v>144</v>
      </c>
      <c r="C92" s="58"/>
      <c r="D92" s="58"/>
      <c r="E92" s="58"/>
      <c r="F92" s="58"/>
      <c r="G92" s="58"/>
      <c r="H92" s="59"/>
      <c r="I92" s="257">
        <v>1.6</v>
      </c>
      <c r="J92" s="80">
        <f>I92*'Cálculo del  Monto de Obra'!$C$2</f>
        <v>19200</v>
      </c>
      <c r="K92" s="322"/>
      <c r="L92" s="204">
        <f t="shared" si="7"/>
        <v>0</v>
      </c>
      <c r="M92" s="63"/>
    </row>
    <row r="93" spans="1:13" ht="21" customHeight="1">
      <c r="A93" s="55" t="e">
        <f>+IF(L93+#REF!&gt;0,1,0)</f>
        <v>#REF!</v>
      </c>
      <c r="B93" s="199" t="s">
        <v>147</v>
      </c>
      <c r="C93" s="52"/>
      <c r="D93" s="52"/>
      <c r="E93" s="52"/>
      <c r="F93" s="52"/>
      <c r="G93" s="52"/>
      <c r="H93" s="53"/>
      <c r="I93" s="256">
        <v>1.2</v>
      </c>
      <c r="J93" s="74">
        <f>I93*'Cálculo del  Monto de Obra'!$C$2</f>
        <v>14400</v>
      </c>
      <c r="K93" s="320"/>
      <c r="L93" s="215">
        <f t="shared" si="7"/>
        <v>0</v>
      </c>
      <c r="M93" s="63"/>
    </row>
    <row r="94" spans="1:13" ht="21" customHeight="1">
      <c r="A94" s="56"/>
      <c r="B94" s="199" t="s">
        <v>145</v>
      </c>
      <c r="C94" s="52"/>
      <c r="D94" s="52"/>
      <c r="E94" s="52"/>
      <c r="F94" s="52"/>
      <c r="G94" s="52"/>
      <c r="H94" s="53"/>
      <c r="I94" s="256">
        <v>0.55</v>
      </c>
      <c r="J94" s="74">
        <f>I94*'Cálculo del  Monto de Obra'!$C$2</f>
        <v>6600.000000000001</v>
      </c>
      <c r="K94" s="320"/>
      <c r="L94" s="205">
        <f>(J94*K94)</f>
        <v>0</v>
      </c>
      <c r="M94" s="63"/>
    </row>
    <row r="95" spans="1:13" ht="21" customHeight="1">
      <c r="A95" s="56"/>
      <c r="B95" s="199" t="s">
        <v>146</v>
      </c>
      <c r="C95" s="52"/>
      <c r="D95" s="52"/>
      <c r="E95" s="52"/>
      <c r="F95" s="52"/>
      <c r="G95" s="52"/>
      <c r="H95" s="53"/>
      <c r="I95" s="256">
        <v>1.5</v>
      </c>
      <c r="J95" s="74">
        <f>I95*'Cálculo del  Monto de Obra'!$C$2</f>
        <v>18000</v>
      </c>
      <c r="K95" s="320"/>
      <c r="L95" s="205">
        <f t="shared" si="7"/>
        <v>0</v>
      </c>
      <c r="M95" s="63"/>
    </row>
    <row r="96" spans="1:13" ht="21" customHeight="1" thickBot="1">
      <c r="A96" s="56"/>
      <c r="B96" s="233" t="s">
        <v>148</v>
      </c>
      <c r="C96" s="66"/>
      <c r="D96" s="66"/>
      <c r="E96" s="66"/>
      <c r="F96" s="66"/>
      <c r="G96" s="66"/>
      <c r="H96" s="67"/>
      <c r="I96" s="258">
        <v>0.025</v>
      </c>
      <c r="J96" s="82">
        <f>I96*'Cálculo del  Monto de Obra'!$C$2</f>
        <v>300</v>
      </c>
      <c r="K96" s="321"/>
      <c r="L96" s="234">
        <f>(J96*K96)</f>
        <v>0</v>
      </c>
      <c r="M96" s="63"/>
    </row>
    <row r="97" spans="1:13" ht="6" customHeight="1" thickBot="1" thickTop="1">
      <c r="A97" s="56"/>
      <c r="B97" s="219"/>
      <c r="C97" s="219"/>
      <c r="D97" s="219"/>
      <c r="E97" s="219"/>
      <c r="F97" s="219"/>
      <c r="G97" s="219"/>
      <c r="H97" s="219"/>
      <c r="I97" s="259"/>
      <c r="J97" s="236"/>
      <c r="K97" s="226"/>
      <c r="L97" s="232"/>
      <c r="M97" s="63"/>
    </row>
    <row r="98" spans="1:13" ht="25.5" customHeight="1" thickBot="1" thickTop="1">
      <c r="A98" s="56"/>
      <c r="B98" s="379" t="s">
        <v>176</v>
      </c>
      <c r="C98" s="380"/>
      <c r="D98" s="380"/>
      <c r="E98" s="381"/>
      <c r="F98" s="219"/>
      <c r="G98" s="219"/>
      <c r="H98" s="219"/>
      <c r="I98" s="259"/>
      <c r="J98" s="236"/>
      <c r="K98" s="226"/>
      <c r="L98" s="232"/>
      <c r="M98" s="63"/>
    </row>
    <row r="99" spans="1:13" ht="21" customHeight="1" thickTop="1">
      <c r="A99" s="56"/>
      <c r="B99" s="197" t="s">
        <v>190</v>
      </c>
      <c r="C99" s="58"/>
      <c r="D99" s="58"/>
      <c r="E99" s="58"/>
      <c r="F99" s="58"/>
      <c r="G99" s="58"/>
      <c r="H99" s="59"/>
      <c r="I99" s="257">
        <v>0.8</v>
      </c>
      <c r="J99" s="80">
        <f>I99*'Cálculo del  Monto de Obra'!$C$2</f>
        <v>9600</v>
      </c>
      <c r="K99" s="322"/>
      <c r="L99" s="214">
        <f aca="true" t="shared" si="8" ref="L99:L106">(J99*K99)</f>
        <v>0</v>
      </c>
      <c r="M99" s="63"/>
    </row>
    <row r="100" spans="1:13" ht="21" customHeight="1">
      <c r="A100" s="56"/>
      <c r="B100" s="199" t="s">
        <v>191</v>
      </c>
      <c r="C100" s="52"/>
      <c r="D100" s="52"/>
      <c r="E100" s="52"/>
      <c r="F100" s="52"/>
      <c r="G100" s="52"/>
      <c r="H100" s="53"/>
      <c r="I100" s="256">
        <v>1.15</v>
      </c>
      <c r="J100" s="74">
        <f>I100*'Cálculo del  Monto de Obra'!$C$2</f>
        <v>13799.999999999998</v>
      </c>
      <c r="K100" s="320"/>
      <c r="L100" s="215">
        <f t="shared" si="8"/>
        <v>0</v>
      </c>
      <c r="M100" s="63"/>
    </row>
    <row r="101" spans="1:13" ht="21" customHeight="1">
      <c r="A101" s="56"/>
      <c r="B101" s="199" t="s">
        <v>149</v>
      </c>
      <c r="C101" s="52"/>
      <c r="D101" s="52"/>
      <c r="E101" s="52"/>
      <c r="F101" s="52"/>
      <c r="G101" s="52"/>
      <c r="H101" s="53"/>
      <c r="I101" s="256">
        <v>1</v>
      </c>
      <c r="J101" s="74">
        <f>I101*'Cálculo del  Monto de Obra'!$C$2</f>
        <v>12000</v>
      </c>
      <c r="K101" s="320"/>
      <c r="L101" s="215">
        <f t="shared" si="8"/>
        <v>0</v>
      </c>
      <c r="M101" s="63"/>
    </row>
    <row r="102" spans="1:13" ht="21" customHeight="1">
      <c r="A102" s="56"/>
      <c r="B102" s="199" t="s">
        <v>192</v>
      </c>
      <c r="C102" s="52"/>
      <c r="D102" s="52"/>
      <c r="E102" s="52"/>
      <c r="F102" s="52"/>
      <c r="G102" s="52"/>
      <c r="H102" s="53"/>
      <c r="I102" s="256">
        <v>0.45</v>
      </c>
      <c r="J102" s="74">
        <f>I102*'Cálculo del  Monto de Obra'!$C$2</f>
        <v>5400</v>
      </c>
      <c r="K102" s="320"/>
      <c r="L102" s="215">
        <f>(J102*K102)</f>
        <v>0</v>
      </c>
      <c r="M102" s="63"/>
    </row>
    <row r="103" spans="1:13" ht="21" customHeight="1">
      <c r="A103" s="56"/>
      <c r="B103" s="199" t="s">
        <v>150</v>
      </c>
      <c r="C103" s="52"/>
      <c r="D103" s="52"/>
      <c r="E103" s="52"/>
      <c r="F103" s="52"/>
      <c r="G103" s="52"/>
      <c r="H103" s="53"/>
      <c r="I103" s="256">
        <v>0.08</v>
      </c>
      <c r="J103" s="74">
        <f>I103*'Cálculo del  Monto de Obra'!$C$2</f>
        <v>960</v>
      </c>
      <c r="K103" s="320"/>
      <c r="L103" s="215">
        <f t="shared" si="8"/>
        <v>0</v>
      </c>
      <c r="M103" s="63"/>
    </row>
    <row r="104" spans="1:13" ht="21" customHeight="1">
      <c r="A104" s="56"/>
      <c r="B104" s="199" t="s">
        <v>151</v>
      </c>
      <c r="C104" s="52"/>
      <c r="D104" s="52"/>
      <c r="E104" s="52"/>
      <c r="F104" s="52"/>
      <c r="G104" s="52"/>
      <c r="H104" s="53"/>
      <c r="I104" s="256">
        <v>0.1</v>
      </c>
      <c r="J104" s="74">
        <f>I104*'Cálculo del  Monto de Obra'!$C$2</f>
        <v>1200</v>
      </c>
      <c r="K104" s="320"/>
      <c r="L104" s="215">
        <f t="shared" si="8"/>
        <v>0</v>
      </c>
      <c r="M104" s="63"/>
    </row>
    <row r="105" spans="1:13" ht="21" customHeight="1">
      <c r="A105" s="56"/>
      <c r="B105" s="199" t="s">
        <v>153</v>
      </c>
      <c r="C105" s="52"/>
      <c r="D105" s="52"/>
      <c r="E105" s="52"/>
      <c r="F105" s="52"/>
      <c r="G105" s="52"/>
      <c r="H105" s="53"/>
      <c r="I105" s="256">
        <v>0.05</v>
      </c>
      <c r="J105" s="74">
        <f>I105*'Cálculo del  Monto de Obra'!$C$2</f>
        <v>600</v>
      </c>
      <c r="K105" s="320"/>
      <c r="L105" s="215">
        <f t="shared" si="8"/>
        <v>0</v>
      </c>
      <c r="M105" s="63"/>
    </row>
    <row r="106" spans="1:13" ht="21" customHeight="1" thickBot="1">
      <c r="A106" s="56"/>
      <c r="B106" s="428" t="s">
        <v>152</v>
      </c>
      <c r="C106" s="429"/>
      <c r="D106" s="429"/>
      <c r="E106" s="429"/>
      <c r="F106" s="429"/>
      <c r="G106" s="66"/>
      <c r="H106" s="67"/>
      <c r="I106" s="267">
        <v>0.12</v>
      </c>
      <c r="J106" s="82">
        <f>I106*'Cálculo del  Monto de Obra'!$C$2</f>
        <v>1440</v>
      </c>
      <c r="K106" s="321"/>
      <c r="L106" s="272">
        <f t="shared" si="8"/>
        <v>0</v>
      </c>
      <c r="M106" s="63"/>
    </row>
    <row r="107" spans="1:13" ht="6" customHeight="1" thickBot="1" thickTop="1">
      <c r="A107" s="56"/>
      <c r="B107" s="219"/>
      <c r="C107" s="219"/>
      <c r="D107" s="219"/>
      <c r="E107" s="219"/>
      <c r="F107" s="219"/>
      <c r="G107" s="219"/>
      <c r="H107" s="219"/>
      <c r="I107" s="266"/>
      <c r="J107" s="236"/>
      <c r="K107" s="226"/>
      <c r="L107" s="232"/>
      <c r="M107" s="63"/>
    </row>
    <row r="108" spans="1:13" ht="25.5" customHeight="1" thickBot="1" thickTop="1">
      <c r="A108" s="56"/>
      <c r="B108" s="422" t="s">
        <v>177</v>
      </c>
      <c r="C108" s="425"/>
      <c r="D108" s="425"/>
      <c r="E108" s="426"/>
      <c r="F108" s="219"/>
      <c r="G108" s="219"/>
      <c r="H108" s="219"/>
      <c r="I108" s="266"/>
      <c r="J108" s="236"/>
      <c r="K108" s="226"/>
      <c r="L108" s="232"/>
      <c r="M108" s="63"/>
    </row>
    <row r="109" spans="1:13" ht="21" customHeight="1" thickTop="1">
      <c r="A109" s="56"/>
      <c r="B109" s="197" t="s">
        <v>157</v>
      </c>
      <c r="C109" s="58"/>
      <c r="D109" s="58"/>
      <c r="E109" s="58"/>
      <c r="F109" s="58"/>
      <c r="G109" s="58"/>
      <c r="H109" s="59"/>
      <c r="I109" s="257">
        <v>1.2</v>
      </c>
      <c r="J109" s="80">
        <f>I109*'Cálculo del  Monto de Obra'!$C$2</f>
        <v>14400</v>
      </c>
      <c r="K109" s="322"/>
      <c r="L109" s="214">
        <f>(J109*K109)</f>
        <v>0</v>
      </c>
      <c r="M109" s="63"/>
    </row>
    <row r="110" spans="1:13" ht="21" customHeight="1" thickBot="1">
      <c r="A110" s="56"/>
      <c r="B110" s="233" t="s">
        <v>158</v>
      </c>
      <c r="C110" s="66"/>
      <c r="D110" s="66"/>
      <c r="E110" s="66"/>
      <c r="F110" s="66"/>
      <c r="G110" s="66"/>
      <c r="H110" s="67"/>
      <c r="I110" s="267">
        <v>0.6</v>
      </c>
      <c r="J110" s="82">
        <f>I110*'Cálculo del  Monto de Obra'!$C$2</f>
        <v>7200</v>
      </c>
      <c r="K110" s="321"/>
      <c r="L110" s="272">
        <f>(J110*K110)</f>
        <v>0</v>
      </c>
      <c r="M110" s="63"/>
    </row>
    <row r="111" spans="1:13" ht="6" customHeight="1" thickBot="1" thickTop="1">
      <c r="A111" s="56"/>
      <c r="B111" s="219"/>
      <c r="C111" s="219"/>
      <c r="D111" s="219"/>
      <c r="E111" s="219"/>
      <c r="F111" s="219"/>
      <c r="G111" s="219"/>
      <c r="H111" s="219"/>
      <c r="I111" s="266"/>
      <c r="J111" s="236"/>
      <c r="K111" s="226"/>
      <c r="L111" s="232"/>
      <c r="M111" s="63"/>
    </row>
    <row r="112" spans="1:13" ht="25.5" customHeight="1" thickBot="1" thickTop="1">
      <c r="A112" s="56"/>
      <c r="B112" s="422" t="s">
        <v>178</v>
      </c>
      <c r="C112" s="423"/>
      <c r="D112" s="423"/>
      <c r="E112" s="424"/>
      <c r="F112" s="219"/>
      <c r="G112" s="219"/>
      <c r="H112" s="219"/>
      <c r="I112" s="266"/>
      <c r="J112" s="236"/>
      <c r="K112" s="226"/>
      <c r="L112" s="232"/>
      <c r="M112" s="63"/>
    </row>
    <row r="113" spans="1:13" ht="21" customHeight="1" thickTop="1">
      <c r="A113" s="56"/>
      <c r="B113" s="197" t="s">
        <v>162</v>
      </c>
      <c r="C113" s="58"/>
      <c r="D113" s="58"/>
      <c r="E113" s="58"/>
      <c r="F113" s="58"/>
      <c r="G113" s="58"/>
      <c r="H113" s="59"/>
      <c r="I113" s="271">
        <v>0.55</v>
      </c>
      <c r="J113" s="77">
        <f>I113*$C$2</f>
        <v>6600.000000000001</v>
      </c>
      <c r="K113" s="322"/>
      <c r="L113" s="206">
        <f>(J113*K113)</f>
        <v>0</v>
      </c>
      <c r="M113" s="63"/>
    </row>
    <row r="114" spans="1:13" ht="21" customHeight="1">
      <c r="A114" s="56"/>
      <c r="B114" s="199" t="s">
        <v>159</v>
      </c>
      <c r="C114" s="52"/>
      <c r="D114" s="52"/>
      <c r="E114" s="52"/>
      <c r="F114" s="52"/>
      <c r="G114" s="52"/>
      <c r="H114" s="53"/>
      <c r="I114" s="256">
        <v>0.4</v>
      </c>
      <c r="J114" s="74">
        <f>I114*'Cálculo del  Monto de Obra'!$C$2</f>
        <v>4800</v>
      </c>
      <c r="K114" s="320"/>
      <c r="L114" s="215">
        <f>(J114*K114)</f>
        <v>0</v>
      </c>
      <c r="M114" s="63"/>
    </row>
    <row r="115" spans="1:13" ht="21" customHeight="1">
      <c r="A115" s="56"/>
      <c r="B115" s="199" t="s">
        <v>160</v>
      </c>
      <c r="C115" s="52"/>
      <c r="D115" s="52"/>
      <c r="E115" s="52"/>
      <c r="F115" s="52"/>
      <c r="G115" s="52"/>
      <c r="H115" s="53"/>
      <c r="I115" s="256">
        <v>0.35</v>
      </c>
      <c r="J115" s="74">
        <f>I115*'Cálculo del  Monto de Obra'!$C$2</f>
        <v>4200</v>
      </c>
      <c r="K115" s="320"/>
      <c r="L115" s="205">
        <f>(J115*K115)</f>
        <v>0</v>
      </c>
      <c r="M115" s="63"/>
    </row>
    <row r="116" spans="1:13" ht="21" customHeight="1" thickBot="1">
      <c r="A116" s="56"/>
      <c r="B116" s="233" t="s">
        <v>161</v>
      </c>
      <c r="C116" s="66"/>
      <c r="D116" s="66"/>
      <c r="E116" s="66"/>
      <c r="F116" s="66"/>
      <c r="G116" s="66"/>
      <c r="H116" s="67"/>
      <c r="I116" s="267">
        <v>0.09</v>
      </c>
      <c r="J116" s="82">
        <f>I116*'Cálculo del  Monto de Obra'!$C$2</f>
        <v>1080</v>
      </c>
      <c r="K116" s="321"/>
      <c r="L116" s="234">
        <f>(J116*K116)</f>
        <v>0</v>
      </c>
      <c r="M116" s="63"/>
    </row>
    <row r="117" spans="1:13" ht="6" customHeight="1" thickBot="1" thickTop="1">
      <c r="A117" s="56"/>
      <c r="B117" s="219"/>
      <c r="C117" s="219"/>
      <c r="D117" s="219"/>
      <c r="E117" s="219"/>
      <c r="F117" s="219"/>
      <c r="G117" s="219"/>
      <c r="H117" s="219"/>
      <c r="I117" s="266"/>
      <c r="J117" s="236"/>
      <c r="K117" s="226"/>
      <c r="L117" s="232"/>
      <c r="M117" s="63"/>
    </row>
    <row r="118" spans="1:13" ht="25.5" customHeight="1" thickBot="1" thickTop="1">
      <c r="A118" s="56"/>
      <c r="B118" s="379" t="s">
        <v>179</v>
      </c>
      <c r="C118" s="380"/>
      <c r="D118" s="380"/>
      <c r="E118" s="381"/>
      <c r="F118" s="219"/>
      <c r="G118" s="219"/>
      <c r="H118" s="219"/>
      <c r="I118" s="266"/>
      <c r="J118" s="236"/>
      <c r="K118" s="226"/>
      <c r="L118" s="232"/>
      <c r="M118" s="63"/>
    </row>
    <row r="119" spans="1:13" ht="21" customHeight="1" thickTop="1">
      <c r="A119" s="56"/>
      <c r="B119" s="197" t="s">
        <v>163</v>
      </c>
      <c r="C119" s="58"/>
      <c r="D119" s="58"/>
      <c r="E119" s="58"/>
      <c r="F119" s="58"/>
      <c r="G119" s="58"/>
      <c r="H119" s="59"/>
      <c r="I119" s="271">
        <v>1</v>
      </c>
      <c r="J119" s="77">
        <f>I119*$C$2</f>
        <v>12000</v>
      </c>
      <c r="K119" s="322"/>
      <c r="L119" s="206">
        <f>(J119*K119)</f>
        <v>0</v>
      </c>
      <c r="M119" s="63"/>
    </row>
    <row r="120" spans="1:13" ht="21" customHeight="1">
      <c r="A120" s="56"/>
      <c r="B120" s="199" t="s">
        <v>164</v>
      </c>
      <c r="C120" s="52"/>
      <c r="D120" s="52"/>
      <c r="E120" s="52"/>
      <c r="F120" s="52"/>
      <c r="G120" s="52"/>
      <c r="H120" s="53"/>
      <c r="I120" s="75">
        <v>1.25</v>
      </c>
      <c r="J120" s="76">
        <f>I120*$C$2</f>
        <v>15000</v>
      </c>
      <c r="K120" s="320"/>
      <c r="L120" s="207">
        <f>(J120*K120)</f>
        <v>0</v>
      </c>
      <c r="M120" s="63"/>
    </row>
    <row r="121" spans="1:13" ht="21" customHeight="1">
      <c r="A121" s="56"/>
      <c r="B121" s="199" t="s">
        <v>165</v>
      </c>
      <c r="C121" s="52"/>
      <c r="D121" s="52"/>
      <c r="E121" s="52"/>
      <c r="F121" s="52"/>
      <c r="G121" s="52"/>
      <c r="H121" s="53"/>
      <c r="I121" s="75">
        <v>0.1</v>
      </c>
      <c r="J121" s="76">
        <f>I121*$C$2</f>
        <v>1200</v>
      </c>
      <c r="K121" s="320"/>
      <c r="L121" s="207">
        <f>(J121*K121)</f>
        <v>0</v>
      </c>
      <c r="M121" s="63"/>
    </row>
    <row r="122" spans="1:13" ht="21" customHeight="1" thickBot="1">
      <c r="A122" s="57" t="e">
        <f>+IF(L122+#REF!&gt;0,1,0)</f>
        <v>#REF!</v>
      </c>
      <c r="B122" s="233" t="s">
        <v>166</v>
      </c>
      <c r="C122" s="66"/>
      <c r="D122" s="66"/>
      <c r="E122" s="66"/>
      <c r="F122" s="66"/>
      <c r="G122" s="66"/>
      <c r="H122" s="67"/>
      <c r="I122" s="202">
        <v>0.18</v>
      </c>
      <c r="J122" s="194">
        <f>I122*$C$2</f>
        <v>2160</v>
      </c>
      <c r="K122" s="321"/>
      <c r="L122" s="208">
        <f>(J122*K122)</f>
        <v>0</v>
      </c>
      <c r="M122" s="63"/>
    </row>
    <row r="123" spans="7:12" ht="40.5" customHeight="1" thickBot="1">
      <c r="G123" s="417" t="s">
        <v>28</v>
      </c>
      <c r="H123" s="418"/>
      <c r="I123" s="418"/>
      <c r="J123" s="418"/>
      <c r="K123" s="419"/>
      <c r="L123" s="156">
        <f>SUM(L7:L122)</f>
        <v>0</v>
      </c>
    </row>
    <row r="124" spans="2:8" ht="15.75" thickTop="1">
      <c r="B124" s="427"/>
      <c r="C124" s="427"/>
      <c r="D124" s="427"/>
      <c r="E124" s="427"/>
      <c r="F124" s="427"/>
      <c r="G124" s="427"/>
      <c r="H124" s="427"/>
    </row>
    <row r="125" spans="2:8" ht="15">
      <c r="B125" s="427"/>
      <c r="C125" s="427"/>
      <c r="D125" s="427"/>
      <c r="E125" s="427"/>
      <c r="F125" s="427"/>
      <c r="G125" s="427"/>
      <c r="H125" s="427"/>
    </row>
  </sheetData>
  <sheetProtection sheet="1" formatCells="0" selectLockedCells="1"/>
  <mergeCells count="23">
    <mergeCell ref="B17:E17"/>
    <mergeCell ref="B6:E6"/>
    <mergeCell ref="B24:E24"/>
    <mergeCell ref="B34:E34"/>
    <mergeCell ref="B21:H21"/>
    <mergeCell ref="B56:E56"/>
    <mergeCell ref="B63:E63"/>
    <mergeCell ref="B125:H125"/>
    <mergeCell ref="B124:H124"/>
    <mergeCell ref="B106:F106"/>
    <mergeCell ref="B74:E74"/>
    <mergeCell ref="B91:E91"/>
    <mergeCell ref="B98:E98"/>
    <mergeCell ref="K1:L2"/>
    <mergeCell ref="B4:H4"/>
    <mergeCell ref="G123:K123"/>
    <mergeCell ref="B118:E118"/>
    <mergeCell ref="B80:E80"/>
    <mergeCell ref="B86:E86"/>
    <mergeCell ref="B32:H32"/>
    <mergeCell ref="B112:E112"/>
    <mergeCell ref="B108:E108"/>
    <mergeCell ref="B47:E47"/>
  </mergeCells>
  <printOptions/>
  <pageMargins left="0.15748031496062992" right="0.03937007874015748" top="0.47244094488188976" bottom="0.3543307086614173" header="0.31496062992125984" footer="0.31496062992125984"/>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R84"/>
  <sheetViews>
    <sheetView zoomScalePageLayoutView="0" workbookViewId="0" topLeftCell="A1">
      <pane ySplit="1" topLeftCell="A68" activePane="bottomLeft" state="frozen"/>
      <selection pane="topLeft" activeCell="A1" sqref="A1"/>
      <selection pane="bottomLeft" activeCell="I47" sqref="I47"/>
    </sheetView>
  </sheetViews>
  <sheetFormatPr defaultColWidth="11.421875" defaultRowHeight="15"/>
  <cols>
    <col min="1" max="1" width="48.00390625" style="72" customWidth="1"/>
    <col min="2" max="2" width="15.140625" style="72" customWidth="1"/>
    <col min="3" max="3" width="21.00390625" style="72" customWidth="1"/>
    <col min="4" max="4" width="18.8515625" style="72" customWidth="1"/>
    <col min="5" max="5" width="8.7109375" style="72" customWidth="1"/>
    <col min="6" max="6" width="14.140625" style="72" customWidth="1"/>
    <col min="7" max="7" width="16.140625" style="72" customWidth="1"/>
    <col min="8" max="8" width="1.1484375" style="72" customWidth="1"/>
    <col min="9" max="9" width="4.7109375" style="72" customWidth="1"/>
    <col min="10" max="10" width="11.421875" style="72" customWidth="1"/>
    <col min="11" max="11" width="0" style="72" hidden="1" customWidth="1"/>
    <col min="12" max="16" width="11.421875" style="72" customWidth="1"/>
    <col min="17" max="17" width="14.28125" style="72" bestFit="1" customWidth="1"/>
    <col min="18" max="16384" width="11.421875" style="72" customWidth="1"/>
  </cols>
  <sheetData>
    <row r="1" spans="1:15" ht="38.25" customHeight="1" thickBot="1">
      <c r="A1" s="342" t="s">
        <v>29</v>
      </c>
      <c r="B1" s="476">
        <f>'Cálculo del  Monto de Obra'!$L$123</f>
        <v>0</v>
      </c>
      <c r="C1" s="477"/>
      <c r="D1" s="280"/>
      <c r="E1" s="280"/>
      <c r="F1" s="280"/>
      <c r="G1" s="280"/>
      <c r="H1" s="83"/>
      <c r="I1" s="84"/>
      <c r="J1" s="84"/>
      <c r="K1" s="84"/>
      <c r="L1" s="84"/>
      <c r="M1" s="84"/>
      <c r="N1" s="84"/>
      <c r="O1" s="84"/>
    </row>
    <row r="2" spans="1:15" ht="15">
      <c r="A2" s="83"/>
      <c r="B2" s="83"/>
      <c r="C2" s="83"/>
      <c r="D2" s="83"/>
      <c r="E2" s="83"/>
      <c r="F2" s="83"/>
      <c r="G2" s="83"/>
      <c r="H2" s="83"/>
      <c r="I2" s="84"/>
      <c r="J2" s="84"/>
      <c r="K2" s="84"/>
      <c r="L2" s="84"/>
      <c r="M2" s="84"/>
      <c r="N2" s="84"/>
      <c r="O2" s="84"/>
    </row>
    <row r="3" spans="1:15" ht="15">
      <c r="A3" s="83"/>
      <c r="B3" s="83"/>
      <c r="C3" s="83"/>
      <c r="D3" s="83"/>
      <c r="E3" s="83"/>
      <c r="F3" s="83"/>
      <c r="G3" s="83"/>
      <c r="H3" s="83"/>
      <c r="I3" s="84"/>
      <c r="J3" s="84"/>
      <c r="K3" s="84"/>
      <c r="L3" s="84"/>
      <c r="M3" s="84"/>
      <c r="N3" s="84"/>
      <c r="O3" s="84"/>
    </row>
    <row r="4" spans="1:15" ht="48.75" customHeight="1" hidden="1" thickBot="1">
      <c r="A4" s="85"/>
      <c r="B4" s="86"/>
      <c r="C4" s="86"/>
      <c r="D4" s="87"/>
      <c r="E4" s="87"/>
      <c r="F4" s="87"/>
      <c r="G4" s="87"/>
      <c r="H4" s="88"/>
      <c r="I4" s="84"/>
      <c r="J4" s="84"/>
      <c r="K4" s="84"/>
      <c r="L4" s="84"/>
      <c r="M4" s="84"/>
      <c r="N4" s="84"/>
      <c r="O4" s="84"/>
    </row>
    <row r="5" spans="1:15" ht="3" customHeight="1" thickBot="1">
      <c r="A5" s="89"/>
      <c r="B5" s="90"/>
      <c r="C5" s="91"/>
      <c r="D5" s="90"/>
      <c r="E5" s="90"/>
      <c r="F5" s="90"/>
      <c r="G5" s="90"/>
      <c r="H5" s="83"/>
      <c r="I5" s="84"/>
      <c r="J5" s="84"/>
      <c r="K5" s="84"/>
      <c r="L5" s="84"/>
      <c r="M5" s="84"/>
      <c r="N5" s="84"/>
      <c r="O5" s="84"/>
    </row>
    <row r="6" spans="1:15" ht="30.75" customHeight="1" thickBot="1">
      <c r="A6" s="464" t="s">
        <v>84</v>
      </c>
      <c r="B6" s="465"/>
      <c r="C6" s="465"/>
      <c r="D6" s="465"/>
      <c r="E6" s="465"/>
      <c r="F6" s="465"/>
      <c r="G6" s="466"/>
      <c r="H6" s="83"/>
      <c r="I6" s="84"/>
      <c r="J6" s="84"/>
      <c r="K6" s="84"/>
      <c r="L6" s="84"/>
      <c r="M6" s="84"/>
      <c r="N6" s="84"/>
      <c r="O6" s="84"/>
    </row>
    <row r="7" spans="1:17" ht="48" customHeight="1" thickBot="1">
      <c r="A7" s="478" t="s">
        <v>19</v>
      </c>
      <c r="B7" s="479"/>
      <c r="C7" s="479"/>
      <c r="D7" s="479"/>
      <c r="E7" s="325" t="s">
        <v>98</v>
      </c>
      <c r="F7" s="176" t="s">
        <v>7</v>
      </c>
      <c r="G7" s="324" t="s">
        <v>8</v>
      </c>
      <c r="H7" s="83"/>
      <c r="I7" s="84"/>
      <c r="J7" s="459" t="s">
        <v>32</v>
      </c>
      <c r="K7" s="460"/>
      <c r="L7" s="460"/>
      <c r="M7" s="460"/>
      <c r="N7" s="460"/>
      <c r="O7" s="460"/>
      <c r="P7" s="460"/>
      <c r="Q7" s="461"/>
    </row>
    <row r="8" spans="1:15" ht="16.5" thickBot="1" thickTop="1">
      <c r="A8" s="92" t="s">
        <v>25</v>
      </c>
      <c r="B8" s="93"/>
      <c r="C8" s="314"/>
      <c r="D8" s="98">
        <v>200928</v>
      </c>
      <c r="E8" s="182">
        <v>0.012</v>
      </c>
      <c r="F8" s="99">
        <f>C8*1.2%</f>
        <v>0</v>
      </c>
      <c r="G8" s="100">
        <f aca="true" t="shared" si="0" ref="G8:G13">F8*5%</f>
        <v>0</v>
      </c>
      <c r="H8" s="83"/>
      <c r="I8" s="84"/>
      <c r="J8" s="84"/>
      <c r="K8" s="84"/>
      <c r="L8" s="84"/>
      <c r="M8" s="84"/>
      <c r="N8" s="84"/>
      <c r="O8" s="84"/>
    </row>
    <row r="9" spans="1:17" ht="15" customHeight="1">
      <c r="A9" s="94" t="s">
        <v>26</v>
      </c>
      <c r="B9" s="95">
        <f>+D8+1</f>
        <v>200929</v>
      </c>
      <c r="C9" s="315"/>
      <c r="D9" s="101">
        <v>502320</v>
      </c>
      <c r="E9" s="185">
        <v>0.0095</v>
      </c>
      <c r="F9" s="102">
        <f>(C9-B9)*0.95%+2411.14</f>
        <v>502.31449999999995</v>
      </c>
      <c r="G9" s="103">
        <f t="shared" si="0"/>
        <v>25.115724999999998</v>
      </c>
      <c r="H9" s="83"/>
      <c r="I9" s="84"/>
      <c r="J9" s="451" t="s">
        <v>236</v>
      </c>
      <c r="K9" s="452"/>
      <c r="L9" s="452"/>
      <c r="M9" s="452"/>
      <c r="N9" s="452"/>
      <c r="O9" s="452"/>
      <c r="P9" s="452"/>
      <c r="Q9" s="453"/>
    </row>
    <row r="10" spans="1:17" ht="15">
      <c r="A10" s="94" t="s">
        <v>26</v>
      </c>
      <c r="B10" s="95">
        <f>+D9+1</f>
        <v>502321</v>
      </c>
      <c r="C10" s="315"/>
      <c r="D10" s="101">
        <v>1545600</v>
      </c>
      <c r="E10" s="185">
        <v>0.008</v>
      </c>
      <c r="F10" s="102">
        <f>(C10-B10)*0.8%+5274.35</f>
        <v>1255.7820000000002</v>
      </c>
      <c r="G10" s="103">
        <f t="shared" si="0"/>
        <v>62.78910000000001</v>
      </c>
      <c r="H10" s="83"/>
      <c r="I10" s="84"/>
      <c r="J10" s="454"/>
      <c r="K10" s="446"/>
      <c r="L10" s="446"/>
      <c r="M10" s="446"/>
      <c r="N10" s="446"/>
      <c r="O10" s="446"/>
      <c r="P10" s="446"/>
      <c r="Q10" s="455"/>
    </row>
    <row r="11" spans="1:17" ht="15">
      <c r="A11" s="94" t="s">
        <v>26</v>
      </c>
      <c r="B11" s="95">
        <f>+D10+1</f>
        <v>1545601</v>
      </c>
      <c r="C11" s="315"/>
      <c r="D11" s="101">
        <v>4830000</v>
      </c>
      <c r="E11" s="185">
        <v>0.006</v>
      </c>
      <c r="F11" s="102">
        <f>(C11-B11)*0.6%+13620.58</f>
        <v>4346.974</v>
      </c>
      <c r="G11" s="103">
        <f t="shared" si="0"/>
        <v>217.3487</v>
      </c>
      <c r="H11" s="83"/>
      <c r="I11" s="84"/>
      <c r="J11" s="454"/>
      <c r="K11" s="446"/>
      <c r="L11" s="446"/>
      <c r="M11" s="446"/>
      <c r="N11" s="446"/>
      <c r="O11" s="446"/>
      <c r="P11" s="446"/>
      <c r="Q11" s="455"/>
    </row>
    <row r="12" spans="1:17" ht="15">
      <c r="A12" s="94" t="s">
        <v>26</v>
      </c>
      <c r="B12" s="95">
        <f>+D11+1</f>
        <v>4830001</v>
      </c>
      <c r="C12" s="315"/>
      <c r="D12" s="101">
        <v>25038720</v>
      </c>
      <c r="E12" s="185">
        <v>0.005</v>
      </c>
      <c r="F12" s="102">
        <f>(C12-B12)*0.5%+33326.97</f>
        <v>9176.965</v>
      </c>
      <c r="G12" s="103">
        <f t="shared" si="0"/>
        <v>458.84825</v>
      </c>
      <c r="H12" s="83"/>
      <c r="I12" s="84"/>
      <c r="J12" s="454"/>
      <c r="K12" s="446"/>
      <c r="L12" s="446"/>
      <c r="M12" s="446"/>
      <c r="N12" s="446"/>
      <c r="O12" s="446"/>
      <c r="P12" s="446"/>
      <c r="Q12" s="455"/>
    </row>
    <row r="13" spans="1:17" ht="15.75" thickBot="1">
      <c r="A13" s="96" t="s">
        <v>27</v>
      </c>
      <c r="B13" s="97">
        <f>+D12+1</f>
        <v>25038721</v>
      </c>
      <c r="C13" s="316"/>
      <c r="D13" s="104"/>
      <c r="E13" s="185">
        <v>0.004</v>
      </c>
      <c r="F13" s="105">
        <f>(C13-B13)*0.4%+134370.57</f>
        <v>34215.686</v>
      </c>
      <c r="G13" s="106">
        <f t="shared" si="0"/>
        <v>1710.7843000000003</v>
      </c>
      <c r="H13" s="83"/>
      <c r="I13" s="84"/>
      <c r="J13" s="456"/>
      <c r="K13" s="457"/>
      <c r="L13" s="457"/>
      <c r="M13" s="457"/>
      <c r="N13" s="457"/>
      <c r="O13" s="457"/>
      <c r="P13" s="457"/>
      <c r="Q13" s="458"/>
    </row>
    <row r="14" spans="1:15" ht="12" customHeight="1" thickTop="1">
      <c r="A14" s="480"/>
      <c r="B14" s="480"/>
      <c r="C14" s="480"/>
      <c r="D14" s="480"/>
      <c r="E14" s="480"/>
      <c r="F14" s="480"/>
      <c r="G14" s="480"/>
      <c r="H14" s="83"/>
      <c r="I14" s="84"/>
      <c r="J14" s="84"/>
      <c r="K14" s="84"/>
      <c r="L14" s="84"/>
      <c r="M14" s="84"/>
      <c r="N14" s="84"/>
      <c r="O14" s="84"/>
    </row>
    <row r="15" spans="1:15" ht="12" customHeight="1" thickBot="1">
      <c r="A15" s="157"/>
      <c r="B15" s="157"/>
      <c r="C15" s="157"/>
      <c r="D15" s="157"/>
      <c r="E15" s="157"/>
      <c r="F15" s="157"/>
      <c r="G15" s="157"/>
      <c r="H15" s="83"/>
      <c r="I15" s="84"/>
      <c r="J15" s="84"/>
      <c r="K15" s="84"/>
      <c r="L15" s="84"/>
      <c r="M15" s="84"/>
      <c r="N15" s="84"/>
      <c r="O15" s="84"/>
    </row>
    <row r="16" spans="1:15" ht="30.75" customHeight="1" thickBot="1">
      <c r="A16" s="464" t="s">
        <v>17</v>
      </c>
      <c r="B16" s="465"/>
      <c r="C16" s="465"/>
      <c r="D16" s="465"/>
      <c r="E16" s="465"/>
      <c r="F16" s="465"/>
      <c r="G16" s="466"/>
      <c r="H16" s="83"/>
      <c r="I16" s="84"/>
      <c r="J16" s="84"/>
      <c r="K16" s="84"/>
      <c r="L16" s="84"/>
      <c r="M16" s="84"/>
      <c r="N16" s="84"/>
      <c r="O16" s="84"/>
    </row>
    <row r="17" spans="1:17" ht="48" customHeight="1" thickBot="1">
      <c r="A17" s="481" t="s">
        <v>18</v>
      </c>
      <c r="B17" s="482"/>
      <c r="C17" s="482"/>
      <c r="D17" s="482"/>
      <c r="E17" s="284" t="s">
        <v>98</v>
      </c>
      <c r="F17" s="176" t="s">
        <v>7</v>
      </c>
      <c r="G17" s="177" t="s">
        <v>8</v>
      </c>
      <c r="H17" s="83"/>
      <c r="I17" s="84"/>
      <c r="J17" s="459" t="s">
        <v>31</v>
      </c>
      <c r="K17" s="460"/>
      <c r="L17" s="460"/>
      <c r="M17" s="460"/>
      <c r="N17" s="460"/>
      <c r="O17" s="460"/>
      <c r="P17" s="460"/>
      <c r="Q17" s="461"/>
    </row>
    <row r="18" spans="1:15" ht="15.75" customHeight="1" thickBot="1" thickTop="1">
      <c r="A18" s="92" t="s">
        <v>9</v>
      </c>
      <c r="B18" s="107"/>
      <c r="C18" s="314"/>
      <c r="D18" s="98">
        <v>200928</v>
      </c>
      <c r="E18" s="182">
        <v>0.012</v>
      </c>
      <c r="F18" s="99">
        <f>C18*0.9%</f>
        <v>0</v>
      </c>
      <c r="G18" s="110">
        <f aca="true" t="shared" si="1" ref="G18:G23">F18*5%</f>
        <v>0</v>
      </c>
      <c r="H18" s="83"/>
      <c r="I18" s="84"/>
      <c r="J18" s="84"/>
      <c r="K18" s="84"/>
      <c r="L18" s="84"/>
      <c r="M18" s="84"/>
      <c r="N18" s="84"/>
      <c r="O18" s="84"/>
    </row>
    <row r="19" spans="1:17" ht="15" customHeight="1">
      <c r="A19" s="94" t="s">
        <v>10</v>
      </c>
      <c r="B19" s="108">
        <f>+D18+1</f>
        <v>200929</v>
      </c>
      <c r="C19" s="315"/>
      <c r="D19" s="101">
        <v>502320</v>
      </c>
      <c r="E19" s="185">
        <v>0.0095</v>
      </c>
      <c r="F19" s="102">
        <f>(C19-B19)*0.7%+1808.35</f>
        <v>401.847</v>
      </c>
      <c r="G19" s="112">
        <f t="shared" si="1"/>
        <v>20.09235</v>
      </c>
      <c r="H19" s="83"/>
      <c r="I19" s="84"/>
      <c r="J19" s="451" t="s">
        <v>237</v>
      </c>
      <c r="K19" s="452"/>
      <c r="L19" s="452"/>
      <c r="M19" s="452"/>
      <c r="N19" s="452"/>
      <c r="O19" s="452"/>
      <c r="P19" s="452"/>
      <c r="Q19" s="453"/>
    </row>
    <row r="20" spans="1:17" ht="15">
      <c r="A20" s="94" t="s">
        <v>10</v>
      </c>
      <c r="B20" s="108">
        <f>+D19+1</f>
        <v>502321</v>
      </c>
      <c r="C20" s="315"/>
      <c r="D20" s="101">
        <v>1545600</v>
      </c>
      <c r="E20" s="185">
        <v>0.008</v>
      </c>
      <c r="F20" s="102">
        <f>(C20-B20)*0.6%+3918.09</f>
        <v>904.1640000000002</v>
      </c>
      <c r="G20" s="112">
        <f t="shared" si="1"/>
        <v>45.20820000000001</v>
      </c>
      <c r="H20" s="83"/>
      <c r="I20" s="84"/>
      <c r="J20" s="454"/>
      <c r="K20" s="446"/>
      <c r="L20" s="446"/>
      <c r="M20" s="446"/>
      <c r="N20" s="446"/>
      <c r="O20" s="446"/>
      <c r="P20" s="446"/>
      <c r="Q20" s="455"/>
    </row>
    <row r="21" spans="1:17" ht="15">
      <c r="A21" s="94" t="s">
        <v>10</v>
      </c>
      <c r="B21" s="108">
        <f>+D20+1</f>
        <v>1545601</v>
      </c>
      <c r="C21" s="315"/>
      <c r="D21" s="101">
        <v>4830000</v>
      </c>
      <c r="E21" s="185">
        <v>0.006</v>
      </c>
      <c r="F21" s="102">
        <f>(C21-B21)*0.45%+10177.76</f>
        <v>3222.5554999999995</v>
      </c>
      <c r="G21" s="112">
        <f t="shared" si="1"/>
        <v>161.12777499999999</v>
      </c>
      <c r="H21" s="83"/>
      <c r="I21" s="113"/>
      <c r="J21" s="454"/>
      <c r="K21" s="446"/>
      <c r="L21" s="446"/>
      <c r="M21" s="446"/>
      <c r="N21" s="446"/>
      <c r="O21" s="446"/>
      <c r="P21" s="446"/>
      <c r="Q21" s="455"/>
    </row>
    <row r="22" spans="1:17" ht="15">
      <c r="A22" s="94" t="s">
        <v>10</v>
      </c>
      <c r="B22" s="108">
        <f>+D21+1</f>
        <v>4830001</v>
      </c>
      <c r="C22" s="315"/>
      <c r="D22" s="101">
        <v>25038720</v>
      </c>
      <c r="E22" s="185">
        <v>0.005</v>
      </c>
      <c r="F22" s="102">
        <f>(C22-B22)*0.41%+24957.56</f>
        <v>5154.555900000003</v>
      </c>
      <c r="G22" s="112">
        <f t="shared" si="1"/>
        <v>257.7277950000002</v>
      </c>
      <c r="H22" s="83"/>
      <c r="I22" s="84"/>
      <c r="J22" s="454"/>
      <c r="K22" s="446"/>
      <c r="L22" s="446"/>
      <c r="M22" s="446"/>
      <c r="N22" s="446"/>
      <c r="O22" s="446"/>
      <c r="P22" s="446"/>
      <c r="Q22" s="455"/>
    </row>
    <row r="23" spans="1:17" ht="15.75" thickBot="1">
      <c r="A23" s="96" t="s">
        <v>11</v>
      </c>
      <c r="B23" s="109">
        <f>+D22+1</f>
        <v>25038721</v>
      </c>
      <c r="C23" s="317"/>
      <c r="D23" s="114"/>
      <c r="E23" s="185">
        <v>0.004</v>
      </c>
      <c r="F23" s="105">
        <f>(C23-B23)*0.36%+107813.31</f>
        <v>17673.914399999994</v>
      </c>
      <c r="G23" s="115">
        <f t="shared" si="1"/>
        <v>883.6957199999997</v>
      </c>
      <c r="H23" s="83"/>
      <c r="I23" s="84"/>
      <c r="J23" s="456"/>
      <c r="K23" s="457"/>
      <c r="L23" s="457"/>
      <c r="M23" s="457"/>
      <c r="N23" s="457"/>
      <c r="O23" s="457"/>
      <c r="P23" s="457"/>
      <c r="Q23" s="458"/>
    </row>
    <row r="24" spans="1:17" ht="12" customHeight="1" thickTop="1">
      <c r="A24" s="116"/>
      <c r="B24" s="117"/>
      <c r="C24" s="118"/>
      <c r="D24" s="116"/>
      <c r="E24" s="116"/>
      <c r="F24" s="119"/>
      <c r="G24" s="119"/>
      <c r="H24" s="83"/>
      <c r="I24" s="84"/>
      <c r="J24" s="84"/>
      <c r="K24" s="84"/>
      <c r="L24" s="84"/>
      <c r="M24" s="84"/>
      <c r="N24" s="84"/>
      <c r="O24" s="84"/>
      <c r="P24" s="84"/>
      <c r="Q24" s="84"/>
    </row>
    <row r="25" spans="1:17" ht="12" customHeight="1">
      <c r="A25" s="116"/>
      <c r="B25" s="117"/>
      <c r="C25" s="118"/>
      <c r="D25" s="116"/>
      <c r="E25" s="116"/>
      <c r="F25" s="119"/>
      <c r="G25" s="119"/>
      <c r="H25" s="83"/>
      <c r="I25" s="84"/>
      <c r="J25" s="84"/>
      <c r="K25" s="84"/>
      <c r="L25" s="84"/>
      <c r="M25" s="84"/>
      <c r="N25" s="84"/>
      <c r="O25" s="84"/>
      <c r="P25" s="84"/>
      <c r="Q25" s="84"/>
    </row>
    <row r="26" spans="1:17" ht="23.25" customHeight="1" thickBot="1">
      <c r="A26" s="157"/>
      <c r="B26" s="157"/>
      <c r="C26" s="157"/>
      <c r="D26" s="157"/>
      <c r="E26" s="157"/>
      <c r="F26" s="157"/>
      <c r="G26" s="157"/>
      <c r="H26" s="83"/>
      <c r="I26" s="84"/>
      <c r="J26" s="174"/>
      <c r="K26" s="174"/>
      <c r="L26" s="174"/>
      <c r="M26" s="174"/>
      <c r="N26" s="174"/>
      <c r="O26" s="174"/>
      <c r="P26" s="84"/>
      <c r="Q26" s="84"/>
    </row>
    <row r="27" spans="1:17" ht="30.75" customHeight="1" thickBot="1">
      <c r="A27" s="464" t="s">
        <v>85</v>
      </c>
      <c r="B27" s="465"/>
      <c r="C27" s="465"/>
      <c r="D27" s="465"/>
      <c r="E27" s="465"/>
      <c r="F27" s="465"/>
      <c r="G27" s="466"/>
      <c r="H27" s="83"/>
      <c r="I27" s="84"/>
      <c r="J27" s="84"/>
      <c r="K27" s="84"/>
      <c r="L27" s="84"/>
      <c r="M27" s="84"/>
      <c r="N27" s="84"/>
      <c r="O27" s="84"/>
      <c r="P27" s="84"/>
      <c r="Q27" s="84"/>
    </row>
    <row r="28" spans="1:17" ht="48" customHeight="1" thickBot="1">
      <c r="A28" s="481" t="s">
        <v>87</v>
      </c>
      <c r="B28" s="482"/>
      <c r="C28" s="482"/>
      <c r="D28" s="482"/>
      <c r="E28" s="178" t="s">
        <v>98</v>
      </c>
      <c r="F28" s="176" t="s">
        <v>7</v>
      </c>
      <c r="G28" s="177" t="s">
        <v>8</v>
      </c>
      <c r="H28" s="83"/>
      <c r="I28" s="84"/>
      <c r="J28" s="439" t="s">
        <v>55</v>
      </c>
      <c r="K28" s="440"/>
      <c r="L28" s="440"/>
      <c r="M28" s="440"/>
      <c r="N28" s="440"/>
      <c r="O28" s="440"/>
      <c r="P28" s="440"/>
      <c r="Q28" s="441"/>
    </row>
    <row r="29" spans="1:17" ht="12" customHeight="1" thickBot="1" thickTop="1">
      <c r="A29" s="154"/>
      <c r="B29" s="154"/>
      <c r="C29" s="154"/>
      <c r="D29" s="154"/>
      <c r="E29" s="154"/>
      <c r="F29" s="155"/>
      <c r="G29" s="155"/>
      <c r="H29" s="83"/>
      <c r="I29" s="84"/>
      <c r="J29" s="172"/>
      <c r="K29" s="172"/>
      <c r="L29" s="172"/>
      <c r="M29" s="172"/>
      <c r="N29" s="172"/>
      <c r="O29" s="172"/>
      <c r="P29" s="172"/>
      <c r="Q29" s="172"/>
    </row>
    <row r="30" spans="1:17" ht="18" customHeight="1" thickTop="1">
      <c r="A30" s="92" t="s">
        <v>9</v>
      </c>
      <c r="B30" s="107"/>
      <c r="C30" s="318"/>
      <c r="D30" s="179">
        <v>1205568</v>
      </c>
      <c r="E30" s="183">
        <v>0.09</v>
      </c>
      <c r="F30" s="120">
        <f>C30*9%</f>
        <v>0</v>
      </c>
      <c r="G30" s="121">
        <f>F30*5%</f>
        <v>0</v>
      </c>
      <c r="H30" s="83"/>
      <c r="I30" s="84"/>
      <c r="J30" s="442" t="s">
        <v>238</v>
      </c>
      <c r="K30" s="443"/>
      <c r="L30" s="443"/>
      <c r="M30" s="443"/>
      <c r="N30" s="443"/>
      <c r="O30" s="443"/>
      <c r="P30" s="443"/>
      <c r="Q30" s="444"/>
    </row>
    <row r="31" spans="1:17" ht="18" customHeight="1">
      <c r="A31" s="94" t="s">
        <v>10</v>
      </c>
      <c r="B31" s="108">
        <f>+D30+1</f>
        <v>1205569</v>
      </c>
      <c r="C31" s="319"/>
      <c r="D31" s="111">
        <v>4830000</v>
      </c>
      <c r="E31" s="180">
        <v>0.07</v>
      </c>
      <c r="F31" s="122">
        <f>(C31-B31)*7%+108501.12</f>
        <v>24111.289999999994</v>
      </c>
      <c r="G31" s="123">
        <f>F31*5%</f>
        <v>1205.5644999999997</v>
      </c>
      <c r="H31" s="83"/>
      <c r="I31" s="84"/>
      <c r="J31" s="445"/>
      <c r="K31" s="446"/>
      <c r="L31" s="446"/>
      <c r="M31" s="446"/>
      <c r="N31" s="446"/>
      <c r="O31" s="446"/>
      <c r="P31" s="446"/>
      <c r="Q31" s="447"/>
    </row>
    <row r="32" spans="1:17" ht="18" customHeight="1">
      <c r="A32" s="94" t="s">
        <v>10</v>
      </c>
      <c r="B32" s="108">
        <f>+D31+1</f>
        <v>4830001</v>
      </c>
      <c r="C32" s="319"/>
      <c r="D32" s="111">
        <v>10200960</v>
      </c>
      <c r="E32" s="180">
        <v>0.06</v>
      </c>
      <c r="F32" s="122">
        <f>(C32-B32)*6%+364311.29</f>
        <v>74511.22999999998</v>
      </c>
      <c r="G32" s="123">
        <f>F32*5%</f>
        <v>3725.5614999999993</v>
      </c>
      <c r="H32" s="83"/>
      <c r="I32" s="84"/>
      <c r="J32" s="445"/>
      <c r="K32" s="446"/>
      <c r="L32" s="446"/>
      <c r="M32" s="446"/>
      <c r="N32" s="446"/>
      <c r="O32" s="446"/>
      <c r="P32" s="446"/>
      <c r="Q32" s="447"/>
    </row>
    <row r="33" spans="1:17" ht="18" customHeight="1" thickBot="1">
      <c r="A33" s="96" t="s">
        <v>11</v>
      </c>
      <c r="B33" s="109">
        <f>+D32+1</f>
        <v>10200961</v>
      </c>
      <c r="C33" s="317"/>
      <c r="D33" s="114"/>
      <c r="E33" s="181">
        <v>0.05</v>
      </c>
      <c r="F33" s="124">
        <f>(C33-B33)*5%+684768.83</f>
        <v>174720.7799999999</v>
      </c>
      <c r="G33" s="125">
        <f>F33*5%</f>
        <v>8736.038999999995</v>
      </c>
      <c r="H33" s="83"/>
      <c r="I33" s="84"/>
      <c r="J33" s="448"/>
      <c r="K33" s="449"/>
      <c r="L33" s="449"/>
      <c r="M33" s="449"/>
      <c r="N33" s="449"/>
      <c r="O33" s="449"/>
      <c r="P33" s="449"/>
      <c r="Q33" s="450"/>
    </row>
    <row r="34" spans="1:17" ht="12" customHeight="1" thickTop="1">
      <c r="A34" s="116"/>
      <c r="B34" s="117"/>
      <c r="C34" s="118"/>
      <c r="D34" s="116"/>
      <c r="E34" s="116"/>
      <c r="F34" s="119"/>
      <c r="G34" s="119"/>
      <c r="H34" s="126"/>
      <c r="I34" s="127"/>
      <c r="J34" s="128"/>
      <c r="K34" s="128"/>
      <c r="L34" s="128"/>
      <c r="M34" s="128"/>
      <c r="N34" s="128"/>
      <c r="O34" s="128"/>
      <c r="P34" s="128"/>
      <c r="Q34" s="128"/>
    </row>
    <row r="35" spans="1:17" ht="12" customHeight="1">
      <c r="A35" s="159"/>
      <c r="B35" s="159"/>
      <c r="C35" s="159"/>
      <c r="D35" s="159"/>
      <c r="E35" s="159"/>
      <c r="F35" s="159"/>
      <c r="G35" s="159"/>
      <c r="H35" s="126"/>
      <c r="I35" s="127"/>
      <c r="J35" s="128"/>
      <c r="K35" s="128"/>
      <c r="L35" s="128"/>
      <c r="M35" s="128"/>
      <c r="N35" s="128"/>
      <c r="O35" s="128"/>
      <c r="P35" s="128"/>
      <c r="Q35" s="128"/>
    </row>
    <row r="36" spans="1:17" ht="8.25" customHeight="1">
      <c r="A36" s="160"/>
      <c r="B36" s="157"/>
      <c r="C36" s="173"/>
      <c r="D36" s="173"/>
      <c r="E36" s="173"/>
      <c r="F36" s="157"/>
      <c r="G36" s="157"/>
      <c r="H36" s="83"/>
      <c r="I36" s="84"/>
      <c r="J36" s="174"/>
      <c r="K36" s="174"/>
      <c r="L36" s="174"/>
      <c r="M36" s="174"/>
      <c r="N36" s="174"/>
      <c r="O36" s="174"/>
      <c r="P36" s="128"/>
      <c r="Q36" s="128"/>
    </row>
    <row r="37" spans="1:17" ht="18" customHeight="1" thickBot="1">
      <c r="A37" s="160"/>
      <c r="B37" s="157"/>
      <c r="C37" s="173"/>
      <c r="D37" s="173"/>
      <c r="E37" s="173"/>
      <c r="F37" s="157"/>
      <c r="G37" s="157"/>
      <c r="H37" s="83"/>
      <c r="I37" s="84"/>
      <c r="J37" s="174"/>
      <c r="K37" s="174"/>
      <c r="L37" s="174"/>
      <c r="M37" s="174"/>
      <c r="N37" s="174"/>
      <c r="O37" s="174"/>
      <c r="P37" s="128"/>
      <c r="Q37" s="128"/>
    </row>
    <row r="38" spans="1:17" ht="30.75" customHeight="1" thickBot="1">
      <c r="A38" s="464" t="s">
        <v>86</v>
      </c>
      <c r="B38" s="465"/>
      <c r="C38" s="465"/>
      <c r="D38" s="465"/>
      <c r="E38" s="465"/>
      <c r="F38" s="465"/>
      <c r="G38" s="466"/>
      <c r="H38" s="83"/>
      <c r="I38" s="84"/>
      <c r="J38" s="84"/>
      <c r="K38" s="84"/>
      <c r="L38" s="84"/>
      <c r="M38" s="84"/>
      <c r="N38" s="84"/>
      <c r="O38" s="84"/>
      <c r="P38" s="84"/>
      <c r="Q38" s="84"/>
    </row>
    <row r="39" spans="1:17" ht="48" customHeight="1" thickBot="1">
      <c r="A39" s="462" t="s">
        <v>30</v>
      </c>
      <c r="B39" s="463"/>
      <c r="C39" s="463"/>
      <c r="D39" s="463"/>
      <c r="E39" s="285" t="s">
        <v>98</v>
      </c>
      <c r="F39" s="170" t="s">
        <v>7</v>
      </c>
      <c r="G39" s="171" t="s">
        <v>8</v>
      </c>
      <c r="H39" s="83"/>
      <c r="I39" s="84"/>
      <c r="J39" s="439" t="s">
        <v>55</v>
      </c>
      <c r="K39" s="440"/>
      <c r="L39" s="440"/>
      <c r="M39" s="440"/>
      <c r="N39" s="440"/>
      <c r="O39" s="440"/>
      <c r="P39" s="440"/>
      <c r="Q39" s="441"/>
    </row>
    <row r="40" spans="1:17" ht="12" customHeight="1" thickBot="1" thickTop="1">
      <c r="A40" s="154"/>
      <c r="B40" s="154"/>
      <c r="C40" s="154"/>
      <c r="D40" s="154"/>
      <c r="E40" s="154"/>
      <c r="F40" s="155"/>
      <c r="G40" s="155"/>
      <c r="H40" s="83"/>
      <c r="I40" s="84"/>
      <c r="J40" s="172"/>
      <c r="K40" s="172"/>
      <c r="L40" s="172"/>
      <c r="M40" s="172"/>
      <c r="N40" s="172"/>
      <c r="O40" s="172"/>
      <c r="P40" s="172"/>
      <c r="Q40" s="172"/>
    </row>
    <row r="41" spans="1:17" ht="18" customHeight="1" thickTop="1">
      <c r="A41" s="92" t="s">
        <v>9</v>
      </c>
      <c r="B41" s="107"/>
      <c r="C41" s="318"/>
      <c r="D41" s="179">
        <v>1205568</v>
      </c>
      <c r="E41" s="183">
        <v>0.09</v>
      </c>
      <c r="F41" s="120">
        <f>C41*9%</f>
        <v>0</v>
      </c>
      <c r="G41" s="121">
        <f>F41*5%</f>
        <v>0</v>
      </c>
      <c r="H41" s="83"/>
      <c r="I41" s="84"/>
      <c r="J41" s="442" t="s">
        <v>240</v>
      </c>
      <c r="K41" s="443"/>
      <c r="L41" s="443"/>
      <c r="M41" s="443"/>
      <c r="N41" s="443"/>
      <c r="O41" s="443"/>
      <c r="P41" s="443"/>
      <c r="Q41" s="444"/>
    </row>
    <row r="42" spans="1:17" ht="18" customHeight="1">
      <c r="A42" s="94" t="s">
        <v>10</v>
      </c>
      <c r="B42" s="108">
        <f>+D41+1</f>
        <v>1205569</v>
      </c>
      <c r="C42" s="319"/>
      <c r="D42" s="111">
        <v>4830000</v>
      </c>
      <c r="E42" s="180">
        <v>0.07</v>
      </c>
      <c r="F42" s="122">
        <f>(C42-B42)*7%+108501.12</f>
        <v>24111.289999999994</v>
      </c>
      <c r="G42" s="123">
        <f>F42*5%</f>
        <v>1205.5644999999997</v>
      </c>
      <c r="H42" s="83"/>
      <c r="I42" s="84"/>
      <c r="J42" s="445"/>
      <c r="K42" s="446"/>
      <c r="L42" s="446"/>
      <c r="M42" s="446"/>
      <c r="N42" s="446"/>
      <c r="O42" s="446"/>
      <c r="P42" s="446"/>
      <c r="Q42" s="447"/>
    </row>
    <row r="43" spans="1:17" ht="18" customHeight="1">
      <c r="A43" s="94" t="s">
        <v>10</v>
      </c>
      <c r="B43" s="108">
        <f>+D42+1</f>
        <v>4830001</v>
      </c>
      <c r="C43" s="319"/>
      <c r="D43" s="111">
        <v>10200960</v>
      </c>
      <c r="E43" s="180">
        <v>0.06</v>
      </c>
      <c r="F43" s="122">
        <f>(C43-B43)*6%+364311.29</f>
        <v>74511.22999999998</v>
      </c>
      <c r="G43" s="123">
        <f>F43*5%</f>
        <v>3725.5614999999993</v>
      </c>
      <c r="H43" s="83"/>
      <c r="I43" s="84"/>
      <c r="J43" s="445"/>
      <c r="K43" s="446"/>
      <c r="L43" s="446"/>
      <c r="M43" s="446"/>
      <c r="N43" s="446"/>
      <c r="O43" s="446"/>
      <c r="P43" s="446"/>
      <c r="Q43" s="447"/>
    </row>
    <row r="44" spans="1:17" ht="18" customHeight="1" thickBot="1">
      <c r="A44" s="96" t="s">
        <v>11</v>
      </c>
      <c r="B44" s="109">
        <f>+D43+1</f>
        <v>10200961</v>
      </c>
      <c r="C44" s="317"/>
      <c r="D44" s="114"/>
      <c r="E44" s="181">
        <v>0.05</v>
      </c>
      <c r="F44" s="124">
        <f>(C44-B44)*5%+684768.83</f>
        <v>174720.7799999999</v>
      </c>
      <c r="G44" s="125">
        <f>F44*5%</f>
        <v>8736.038999999995</v>
      </c>
      <c r="H44" s="83"/>
      <c r="I44" s="84"/>
      <c r="J44" s="448"/>
      <c r="K44" s="449"/>
      <c r="L44" s="449"/>
      <c r="M44" s="449"/>
      <c r="N44" s="449"/>
      <c r="O44" s="449"/>
      <c r="P44" s="449"/>
      <c r="Q44" s="450"/>
    </row>
    <row r="45" spans="1:17" ht="16.5" customHeight="1" thickTop="1">
      <c r="A45" s="116"/>
      <c r="B45" s="117"/>
      <c r="C45" s="118"/>
      <c r="D45" s="116"/>
      <c r="E45" s="116"/>
      <c r="F45" s="119"/>
      <c r="G45" s="119"/>
      <c r="H45" s="126"/>
      <c r="I45" s="127"/>
      <c r="J45" s="128"/>
      <c r="K45" s="128"/>
      <c r="L45" s="128"/>
      <c r="M45" s="128"/>
      <c r="N45" s="128"/>
      <c r="O45" s="128"/>
      <c r="P45" s="128"/>
      <c r="Q45" s="128"/>
    </row>
    <row r="46" spans="1:17" ht="12" customHeight="1">
      <c r="A46" s="159"/>
      <c r="B46" s="159"/>
      <c r="C46" s="159"/>
      <c r="D46" s="159"/>
      <c r="E46" s="159"/>
      <c r="F46" s="159"/>
      <c r="G46" s="159"/>
      <c r="H46" s="126"/>
      <c r="I46" s="127"/>
      <c r="J46" s="128"/>
      <c r="K46" s="128"/>
      <c r="L46" s="128"/>
      <c r="M46" s="128"/>
      <c r="N46" s="128"/>
      <c r="O46" s="128"/>
      <c r="P46" s="128"/>
      <c r="Q46" s="128"/>
    </row>
    <row r="47" spans="1:17" ht="16.5" customHeight="1">
      <c r="A47" s="493" t="s">
        <v>66</v>
      </c>
      <c r="B47" s="494"/>
      <c r="C47" s="494"/>
      <c r="D47" s="494"/>
      <c r="E47" s="494"/>
      <c r="F47" s="494"/>
      <c r="G47" s="495"/>
      <c r="H47" s="83"/>
      <c r="I47" s="84"/>
      <c r="J47" s="174"/>
      <c r="K47" s="174"/>
      <c r="L47" s="174"/>
      <c r="M47" s="174"/>
      <c r="N47" s="174"/>
      <c r="O47" s="174"/>
      <c r="P47" s="128"/>
      <c r="Q47" s="128"/>
    </row>
    <row r="48" spans="1:17" ht="11.25" customHeight="1">
      <c r="A48" s="175"/>
      <c r="B48" s="175"/>
      <c r="C48" s="175"/>
      <c r="D48" s="175"/>
      <c r="E48" s="175"/>
      <c r="F48" s="175"/>
      <c r="G48" s="175"/>
      <c r="H48" s="83"/>
      <c r="I48" s="84"/>
      <c r="J48" s="174"/>
      <c r="K48" s="174"/>
      <c r="L48" s="174"/>
      <c r="M48" s="174"/>
      <c r="N48" s="174"/>
      <c r="O48" s="174"/>
      <c r="P48" s="128"/>
      <c r="Q48" s="128"/>
    </row>
    <row r="49" spans="1:17" ht="6.75" customHeight="1" thickBot="1">
      <c r="A49" s="175"/>
      <c r="B49" s="175"/>
      <c r="C49" s="175"/>
      <c r="D49" s="175"/>
      <c r="E49" s="175"/>
      <c r="F49" s="175"/>
      <c r="G49" s="175"/>
      <c r="H49" s="83"/>
      <c r="I49" s="84"/>
      <c r="J49" s="174"/>
      <c r="K49" s="174"/>
      <c r="L49" s="174"/>
      <c r="M49" s="174"/>
      <c r="N49" s="174"/>
      <c r="O49" s="174"/>
      <c r="P49" s="128"/>
      <c r="Q49" s="128"/>
    </row>
    <row r="50" spans="1:17" ht="30.75" customHeight="1" thickBot="1">
      <c r="A50" s="464" t="s">
        <v>83</v>
      </c>
      <c r="B50" s="465"/>
      <c r="C50" s="465"/>
      <c r="D50" s="465"/>
      <c r="E50" s="465"/>
      <c r="F50" s="465"/>
      <c r="G50" s="466"/>
      <c r="H50" s="83"/>
      <c r="I50" s="84"/>
      <c r="J50" s="84"/>
      <c r="K50" s="84"/>
      <c r="L50" s="84"/>
      <c r="M50" s="84"/>
      <c r="N50" s="84"/>
      <c r="O50" s="84"/>
      <c r="P50" s="84"/>
      <c r="Q50" s="84"/>
    </row>
    <row r="51" spans="1:17" ht="48" customHeight="1" thickBot="1">
      <c r="A51" s="462" t="s">
        <v>82</v>
      </c>
      <c r="B51" s="463"/>
      <c r="C51" s="463"/>
      <c r="D51" s="463"/>
      <c r="E51" s="285" t="s">
        <v>98</v>
      </c>
      <c r="F51" s="170" t="s">
        <v>7</v>
      </c>
      <c r="G51" s="171" t="s">
        <v>8</v>
      </c>
      <c r="H51" s="83"/>
      <c r="I51" s="84"/>
      <c r="J51" s="439" t="s">
        <v>55</v>
      </c>
      <c r="K51" s="440"/>
      <c r="L51" s="440"/>
      <c r="M51" s="440"/>
      <c r="N51" s="440"/>
      <c r="O51" s="440"/>
      <c r="P51" s="440"/>
      <c r="Q51" s="441"/>
    </row>
    <row r="52" spans="1:17" ht="9.75" customHeight="1" thickBot="1" thickTop="1">
      <c r="A52" s="154"/>
      <c r="B52" s="154"/>
      <c r="C52" s="154"/>
      <c r="D52" s="154"/>
      <c r="E52" s="154"/>
      <c r="F52" s="155"/>
      <c r="G52" s="155"/>
      <c r="H52" s="83"/>
      <c r="I52" s="84"/>
      <c r="J52" s="172"/>
      <c r="K52" s="172"/>
      <c r="L52" s="172"/>
      <c r="M52" s="172"/>
      <c r="N52" s="172"/>
      <c r="O52" s="172"/>
      <c r="P52" s="172"/>
      <c r="Q52" s="172"/>
    </row>
    <row r="53" spans="1:17" ht="21.75" customHeight="1" thickTop="1">
      <c r="A53" s="92" t="s">
        <v>9</v>
      </c>
      <c r="B53" s="107"/>
      <c r="C53" s="318"/>
      <c r="D53" s="179">
        <v>1205568</v>
      </c>
      <c r="E53" s="183">
        <v>0.09</v>
      </c>
      <c r="F53" s="120">
        <f>(C53*9%)*1.5</f>
        <v>0</v>
      </c>
      <c r="G53" s="121">
        <f>F53*5%</f>
        <v>0</v>
      </c>
      <c r="H53" s="83"/>
      <c r="I53" s="84"/>
      <c r="J53" s="442" t="s">
        <v>239</v>
      </c>
      <c r="K53" s="443"/>
      <c r="L53" s="443"/>
      <c r="M53" s="443"/>
      <c r="N53" s="443"/>
      <c r="O53" s="443"/>
      <c r="P53" s="443"/>
      <c r="Q53" s="444"/>
    </row>
    <row r="54" spans="1:17" ht="21.75" customHeight="1">
      <c r="A54" s="94" t="s">
        <v>10</v>
      </c>
      <c r="B54" s="108">
        <f>+D53+1</f>
        <v>1205569</v>
      </c>
      <c r="C54" s="319"/>
      <c r="D54" s="111">
        <v>4830000</v>
      </c>
      <c r="E54" s="180">
        <v>0.07</v>
      </c>
      <c r="F54" s="122">
        <f>((C54-B54)*7%+94348.8)*1.5</f>
        <v>14938.455000000002</v>
      </c>
      <c r="G54" s="123">
        <f>F54*5%</f>
        <v>746.9227500000002</v>
      </c>
      <c r="H54" s="83"/>
      <c r="I54" s="84"/>
      <c r="J54" s="445"/>
      <c r="K54" s="446"/>
      <c r="L54" s="446"/>
      <c r="M54" s="446"/>
      <c r="N54" s="446"/>
      <c r="O54" s="446"/>
      <c r="P54" s="446"/>
      <c r="Q54" s="447"/>
    </row>
    <row r="55" spans="1:17" ht="21.75" customHeight="1">
      <c r="A55" s="94" t="s">
        <v>10</v>
      </c>
      <c r="B55" s="108">
        <f>+D54+1</f>
        <v>4830001</v>
      </c>
      <c r="C55" s="319"/>
      <c r="D55" s="111">
        <v>10200960</v>
      </c>
      <c r="E55" s="180">
        <v>0.06</v>
      </c>
      <c r="F55" s="122">
        <f>((C55-B55)*6%+314966.33)*1.5</f>
        <v>37749.40500000003</v>
      </c>
      <c r="G55" s="123">
        <f>F55*5%</f>
        <v>1887.4702500000014</v>
      </c>
      <c r="H55" s="83"/>
      <c r="I55" s="84"/>
      <c r="J55" s="445"/>
      <c r="K55" s="446"/>
      <c r="L55" s="446"/>
      <c r="M55" s="446"/>
      <c r="N55" s="446"/>
      <c r="O55" s="446"/>
      <c r="P55" s="446"/>
      <c r="Q55" s="447"/>
    </row>
    <row r="56" spans="1:17" ht="21.75" customHeight="1" thickBot="1">
      <c r="A56" s="96" t="s">
        <v>11</v>
      </c>
      <c r="B56" s="109">
        <f>+D55+1</f>
        <v>10200961</v>
      </c>
      <c r="C56" s="317"/>
      <c r="D56" s="114"/>
      <c r="E56" s="181">
        <v>0.05</v>
      </c>
      <c r="F56" s="124">
        <f>((C56-B56)*5%+595190.27)*1.5</f>
        <v>127713.32999999996</v>
      </c>
      <c r="G56" s="125">
        <f>F56*5%</f>
        <v>6385.666499999998</v>
      </c>
      <c r="H56" s="83"/>
      <c r="I56" s="84"/>
      <c r="J56" s="448"/>
      <c r="K56" s="449"/>
      <c r="L56" s="449"/>
      <c r="M56" s="449"/>
      <c r="N56" s="449"/>
      <c r="O56" s="449"/>
      <c r="P56" s="449"/>
      <c r="Q56" s="450"/>
    </row>
    <row r="57" spans="1:17" ht="16.5" customHeight="1" thickTop="1">
      <c r="A57" s="116"/>
      <c r="B57" s="117"/>
      <c r="C57" s="118"/>
      <c r="D57" s="116"/>
      <c r="E57" s="116"/>
      <c r="F57" s="119"/>
      <c r="G57" s="119"/>
      <c r="H57" s="126"/>
      <c r="I57" s="127"/>
      <c r="J57" s="128"/>
      <c r="K57" s="128"/>
      <c r="L57" s="128"/>
      <c r="M57" s="128"/>
      <c r="N57" s="128"/>
      <c r="O57" s="128"/>
      <c r="P57" s="128"/>
      <c r="Q57" s="128"/>
    </row>
    <row r="58" spans="1:17" ht="12" customHeight="1" thickBot="1">
      <c r="A58" s="129"/>
      <c r="B58" s="130"/>
      <c r="C58" s="118"/>
      <c r="D58" s="116"/>
      <c r="E58" s="116"/>
      <c r="F58" s="131"/>
      <c r="G58" s="132"/>
      <c r="H58" s="83"/>
      <c r="I58" s="84"/>
      <c r="J58" s="84"/>
      <c r="K58" s="84"/>
      <c r="L58" s="84"/>
      <c r="M58" s="84"/>
      <c r="N58" s="84"/>
      <c r="O58" s="84"/>
      <c r="P58" s="84"/>
      <c r="Q58" s="84"/>
    </row>
    <row r="59" spans="1:17" ht="30.75" customHeight="1" thickBot="1">
      <c r="A59" s="498" t="s">
        <v>91</v>
      </c>
      <c r="B59" s="499"/>
      <c r="C59" s="499"/>
      <c r="D59" s="499"/>
      <c r="E59" s="499"/>
      <c r="F59" s="499"/>
      <c r="G59" s="500"/>
      <c r="H59" s="83"/>
      <c r="I59" s="84"/>
      <c r="J59" s="84"/>
      <c r="K59" s="84"/>
      <c r="L59" s="84"/>
      <c r="M59" s="84"/>
      <c r="N59" s="84"/>
      <c r="O59" s="84"/>
      <c r="P59" s="84"/>
      <c r="Q59" s="84"/>
    </row>
    <row r="60" spans="1:17" ht="48" customHeight="1" thickBot="1">
      <c r="A60" s="496" t="s">
        <v>56</v>
      </c>
      <c r="B60" s="497"/>
      <c r="C60" s="497"/>
      <c r="D60" s="497"/>
      <c r="E60" s="308" t="s">
        <v>98</v>
      </c>
      <c r="F60" s="276" t="s">
        <v>7</v>
      </c>
      <c r="G60" s="277" t="s">
        <v>8</v>
      </c>
      <c r="H60" s="83"/>
      <c r="I60" s="84"/>
      <c r="J60" s="459" t="s">
        <v>75</v>
      </c>
      <c r="K60" s="460"/>
      <c r="L60" s="460"/>
      <c r="M60" s="460"/>
      <c r="N60" s="460"/>
      <c r="O60" s="460"/>
      <c r="P60" s="460"/>
      <c r="Q60" s="461"/>
    </row>
    <row r="61" spans="1:17" ht="16.5" customHeight="1" thickTop="1">
      <c r="A61" s="92" t="s">
        <v>9</v>
      </c>
      <c r="B61" s="133"/>
      <c r="C61" s="314"/>
      <c r="D61" s="136">
        <v>2271360</v>
      </c>
      <c r="E61" s="180">
        <v>0.03</v>
      </c>
      <c r="F61" s="137">
        <f>C61*3%</f>
        <v>0</v>
      </c>
      <c r="G61" s="110">
        <f>F61*5%</f>
        <v>0</v>
      </c>
      <c r="H61" s="83"/>
      <c r="I61" s="84"/>
      <c r="J61" s="84"/>
      <c r="K61" s="84"/>
      <c r="L61" s="84"/>
      <c r="M61" s="84"/>
      <c r="N61" s="84"/>
      <c r="O61" s="84"/>
      <c r="P61" s="84"/>
      <c r="Q61" s="84"/>
    </row>
    <row r="62" spans="1:17" ht="16.5" customHeight="1">
      <c r="A62" s="94" t="s">
        <v>10</v>
      </c>
      <c r="B62" s="134">
        <f>+D61+1</f>
        <v>2271361</v>
      </c>
      <c r="C62" s="315"/>
      <c r="D62" s="108">
        <v>12246000</v>
      </c>
      <c r="E62" s="180">
        <v>0.02</v>
      </c>
      <c r="F62" s="138">
        <f>(C62-B62)*2%+51426</f>
        <v>5998.779999999999</v>
      </c>
      <c r="G62" s="112">
        <f>F62*5%</f>
        <v>299.93899999999996</v>
      </c>
      <c r="H62" s="83"/>
      <c r="I62" s="84"/>
      <c r="J62" s="484" t="s">
        <v>242</v>
      </c>
      <c r="K62" s="485"/>
      <c r="L62" s="485"/>
      <c r="M62" s="485"/>
      <c r="N62" s="485"/>
      <c r="O62" s="485"/>
      <c r="P62" s="485"/>
      <c r="Q62" s="486"/>
    </row>
    <row r="63" spans="1:17" ht="16.5" customHeight="1">
      <c r="A63" s="94" t="s">
        <v>10</v>
      </c>
      <c r="B63" s="134">
        <f>+D62+1</f>
        <v>12246001</v>
      </c>
      <c r="C63" s="315"/>
      <c r="D63" s="108">
        <v>44029440</v>
      </c>
      <c r="E63" s="180">
        <v>0.01</v>
      </c>
      <c r="F63" s="138">
        <f>(C63-B63)*1%+201941.98</f>
        <v>79481.97</v>
      </c>
      <c r="G63" s="112">
        <f>F63*5%</f>
        <v>3974.0985</v>
      </c>
      <c r="H63" s="83"/>
      <c r="I63" s="84"/>
      <c r="J63" s="487"/>
      <c r="K63" s="488"/>
      <c r="L63" s="488"/>
      <c r="M63" s="488"/>
      <c r="N63" s="488"/>
      <c r="O63" s="488"/>
      <c r="P63" s="488"/>
      <c r="Q63" s="489"/>
    </row>
    <row r="64" spans="1:17" ht="16.5" customHeight="1" thickBot="1">
      <c r="A64" s="96" t="s">
        <v>11</v>
      </c>
      <c r="B64" s="135">
        <f>+D63+1</f>
        <v>44029441</v>
      </c>
      <c r="C64" s="316"/>
      <c r="D64" s="139"/>
      <c r="E64" s="185">
        <v>0.005</v>
      </c>
      <c r="F64" s="140">
        <f>(C64-B64)*0.5%+448229.97</f>
        <v>228082.76499999996</v>
      </c>
      <c r="G64" s="115">
        <f>F64*5%</f>
        <v>11404.138249999998</v>
      </c>
      <c r="H64" s="83"/>
      <c r="I64" s="84"/>
      <c r="J64" s="490"/>
      <c r="K64" s="491"/>
      <c r="L64" s="491"/>
      <c r="M64" s="491"/>
      <c r="N64" s="491"/>
      <c r="O64" s="491"/>
      <c r="P64" s="491"/>
      <c r="Q64" s="492"/>
    </row>
    <row r="65" spans="1:17" ht="15.75" thickTop="1">
      <c r="A65" s="83"/>
      <c r="B65" s="83"/>
      <c r="C65" s="83"/>
      <c r="D65" s="83"/>
      <c r="E65" s="184"/>
      <c r="F65" s="83"/>
      <c r="G65" s="83"/>
      <c r="H65" s="83"/>
      <c r="I65" s="84"/>
      <c r="J65" s="84"/>
      <c r="K65" s="84"/>
      <c r="L65" s="84"/>
      <c r="M65" s="84"/>
      <c r="N65" s="84"/>
      <c r="O65" s="84"/>
      <c r="P65" s="84"/>
      <c r="Q65" s="84"/>
    </row>
    <row r="66" spans="1:17" ht="12" customHeight="1">
      <c r="A66" s="83"/>
      <c r="B66" s="483"/>
      <c r="C66" s="483"/>
      <c r="D66" s="142"/>
      <c r="E66" s="142"/>
      <c r="F66" s="83"/>
      <c r="G66" s="83"/>
      <c r="H66" s="83"/>
      <c r="I66" s="84"/>
      <c r="J66" s="84"/>
      <c r="K66" s="84"/>
      <c r="L66" s="84"/>
      <c r="M66" s="84"/>
      <c r="N66" s="84"/>
      <c r="O66" s="84"/>
      <c r="P66" s="84"/>
      <c r="Q66" s="84"/>
    </row>
    <row r="67" spans="1:17" ht="12" customHeight="1" thickBot="1">
      <c r="A67" s="83"/>
      <c r="F67" s="149"/>
      <c r="G67" s="150"/>
      <c r="H67" s="83"/>
      <c r="I67" s="84"/>
      <c r="J67" s="84"/>
      <c r="K67" s="84"/>
      <c r="L67" s="84"/>
      <c r="M67" s="84"/>
      <c r="N67" s="84"/>
      <c r="O67" s="84"/>
      <c r="P67" s="84"/>
      <c r="Q67" s="84"/>
    </row>
    <row r="68" spans="1:17" ht="21" thickBot="1">
      <c r="A68" s="498" t="s">
        <v>58</v>
      </c>
      <c r="B68" s="499"/>
      <c r="C68" s="499"/>
      <c r="D68" s="499"/>
      <c r="E68" s="499"/>
      <c r="F68" s="499"/>
      <c r="G68" s="500"/>
      <c r="H68" s="83"/>
      <c r="I68" s="84"/>
      <c r="J68" s="84"/>
      <c r="K68" s="84"/>
      <c r="L68" s="84"/>
      <c r="M68" s="84"/>
      <c r="N68" s="84"/>
      <c r="O68" s="84"/>
      <c r="P68" s="84"/>
      <c r="Q68" s="84"/>
    </row>
    <row r="69" spans="1:17" ht="45" customHeight="1" thickBot="1">
      <c r="A69" s="501" t="s">
        <v>57</v>
      </c>
      <c r="B69" s="502"/>
      <c r="C69" s="502"/>
      <c r="D69" s="502"/>
      <c r="E69" s="307" t="s">
        <v>98</v>
      </c>
      <c r="F69" s="278" t="s">
        <v>7</v>
      </c>
      <c r="G69" s="279" t="s">
        <v>8</v>
      </c>
      <c r="H69" s="83"/>
      <c r="I69" s="84"/>
      <c r="J69" s="503" t="s">
        <v>76</v>
      </c>
      <c r="K69" s="504"/>
      <c r="L69" s="504"/>
      <c r="M69" s="504"/>
      <c r="N69" s="504"/>
      <c r="O69" s="504"/>
      <c r="P69" s="504"/>
      <c r="Q69" s="505"/>
    </row>
    <row r="70" spans="1:17" ht="15.75" thickTop="1">
      <c r="A70" s="92" t="s">
        <v>9</v>
      </c>
      <c r="B70" s="133"/>
      <c r="C70" s="314"/>
      <c r="D70" s="136">
        <v>2271360</v>
      </c>
      <c r="E70" s="180">
        <v>0.03</v>
      </c>
      <c r="F70" s="137">
        <f>(C70*3%)*0.8</f>
        <v>0</v>
      </c>
      <c r="G70" s="110">
        <f>F70*5%</f>
        <v>0</v>
      </c>
      <c r="H70" s="83"/>
      <c r="I70" s="84"/>
      <c r="J70" s="84"/>
      <c r="K70" s="84"/>
      <c r="L70" s="84"/>
      <c r="M70" s="84"/>
      <c r="N70" s="84"/>
      <c r="O70" s="84"/>
      <c r="P70" s="84"/>
      <c r="Q70" s="84"/>
    </row>
    <row r="71" spans="1:17" ht="15" customHeight="1">
      <c r="A71" s="94" t="s">
        <v>10</v>
      </c>
      <c r="B71" s="134">
        <f>+D70+1</f>
        <v>2271361</v>
      </c>
      <c r="C71" s="315"/>
      <c r="D71" s="108">
        <v>12246000</v>
      </c>
      <c r="E71" s="180">
        <v>0.02</v>
      </c>
      <c r="F71" s="138">
        <f>((C71-B71)*2%+51426)*0.8</f>
        <v>4799.023999999999</v>
      </c>
      <c r="G71" s="112">
        <f>F71*5%</f>
        <v>239.95119999999997</v>
      </c>
      <c r="H71" s="83"/>
      <c r="I71" s="84"/>
      <c r="J71" s="484" t="s">
        <v>241</v>
      </c>
      <c r="K71" s="485"/>
      <c r="L71" s="485"/>
      <c r="M71" s="485"/>
      <c r="N71" s="485"/>
      <c r="O71" s="485"/>
      <c r="P71" s="485"/>
      <c r="Q71" s="486"/>
    </row>
    <row r="72" spans="1:17" ht="15">
      <c r="A72" s="94" t="s">
        <v>10</v>
      </c>
      <c r="B72" s="134">
        <f>+D71+1</f>
        <v>12246001</v>
      </c>
      <c r="C72" s="315"/>
      <c r="D72" s="108">
        <v>44029440</v>
      </c>
      <c r="E72" s="180">
        <v>0.01</v>
      </c>
      <c r="F72" s="138">
        <f>((C72-B72)*1%+201941.98)*0.8</f>
        <v>63585.576</v>
      </c>
      <c r="G72" s="112">
        <f>F72*5%</f>
        <v>3179.2788</v>
      </c>
      <c r="H72" s="83"/>
      <c r="I72" s="84"/>
      <c r="J72" s="487"/>
      <c r="K72" s="488"/>
      <c r="L72" s="488"/>
      <c r="M72" s="488"/>
      <c r="N72" s="488"/>
      <c r="O72" s="488"/>
      <c r="P72" s="488"/>
      <c r="Q72" s="489"/>
    </row>
    <row r="73" spans="1:17" ht="15.75" thickBot="1">
      <c r="A73" s="96" t="s">
        <v>11</v>
      </c>
      <c r="B73" s="135">
        <f>+D72+1</f>
        <v>44029441</v>
      </c>
      <c r="C73" s="316"/>
      <c r="D73" s="139"/>
      <c r="E73" s="186">
        <v>0.005</v>
      </c>
      <c r="F73" s="140">
        <f>((C73-B73)*0.5%+448229.97)*0.8</f>
        <v>182466.21199999997</v>
      </c>
      <c r="G73" s="115">
        <f>F73*5%</f>
        <v>9123.310599999999</v>
      </c>
      <c r="H73" s="83"/>
      <c r="I73" s="84"/>
      <c r="J73" s="490"/>
      <c r="K73" s="491"/>
      <c r="L73" s="491"/>
      <c r="M73" s="491"/>
      <c r="N73" s="491"/>
      <c r="O73" s="491"/>
      <c r="P73" s="491"/>
      <c r="Q73" s="492"/>
    </row>
    <row r="74" spans="1:17" ht="15.75" thickTop="1">
      <c r="A74" s="83"/>
      <c r="B74" s="83"/>
      <c r="C74" s="83"/>
      <c r="D74" s="126"/>
      <c r="E74" s="83"/>
      <c r="F74" s="83"/>
      <c r="G74" s="83"/>
      <c r="H74" s="83"/>
      <c r="I74" s="84"/>
      <c r="J74" s="84"/>
      <c r="K74" s="84"/>
      <c r="L74" s="84"/>
      <c r="M74" s="84"/>
      <c r="N74" s="84"/>
      <c r="O74" s="84"/>
      <c r="P74" s="84"/>
      <c r="Q74" s="84"/>
    </row>
    <row r="75" spans="1:17" ht="15">
      <c r="A75" s="83"/>
      <c r="B75" s="483"/>
      <c r="C75" s="483"/>
      <c r="D75" s="142"/>
      <c r="E75" s="142"/>
      <c r="F75" s="83"/>
      <c r="G75" s="83"/>
      <c r="H75" s="83"/>
      <c r="I75" s="84"/>
      <c r="J75" s="84"/>
      <c r="K75" s="84"/>
      <c r="L75" s="84"/>
      <c r="M75" s="84"/>
      <c r="N75" s="84"/>
      <c r="O75" s="84"/>
      <c r="P75" s="84"/>
      <c r="Q75" s="84"/>
    </row>
    <row r="76" spans="6:17" ht="9.75" customHeight="1" thickBot="1">
      <c r="F76" s="147"/>
      <c r="G76" s="147"/>
      <c r="H76" s="83"/>
      <c r="I76" s="84"/>
      <c r="J76" s="174"/>
      <c r="K76" s="174"/>
      <c r="L76" s="174"/>
      <c r="M76" s="174"/>
      <c r="N76" s="174"/>
      <c r="O76" s="174"/>
      <c r="P76" s="158"/>
      <c r="Q76" s="158"/>
    </row>
    <row r="77" spans="1:7" ht="29.25" customHeight="1" thickBot="1">
      <c r="A77" s="433" t="s">
        <v>95</v>
      </c>
      <c r="B77" s="434"/>
      <c r="C77" s="434"/>
      <c r="D77" s="434"/>
      <c r="E77" s="434"/>
      <c r="F77" s="434"/>
      <c r="G77" s="435"/>
    </row>
    <row r="78" spans="1:18" ht="34.5" customHeight="1" thickBot="1" thickTop="1">
      <c r="A78" s="436" t="s">
        <v>92</v>
      </c>
      <c r="B78" s="437"/>
      <c r="C78" s="437"/>
      <c r="D78" s="438"/>
      <c r="E78" s="304" t="s">
        <v>98</v>
      </c>
      <c r="F78" s="305" t="s">
        <v>7</v>
      </c>
      <c r="G78" s="306" t="s">
        <v>8</v>
      </c>
      <c r="J78" s="459" t="s">
        <v>93</v>
      </c>
      <c r="K78" s="460"/>
      <c r="L78" s="460"/>
      <c r="M78" s="460"/>
      <c r="N78" s="460"/>
      <c r="O78" s="460"/>
      <c r="P78" s="460"/>
      <c r="Q78" s="460"/>
      <c r="R78" s="461"/>
    </row>
    <row r="79" spans="1:7" ht="18" customHeight="1" thickBot="1" thickTop="1">
      <c r="A79" s="92" t="s">
        <v>9</v>
      </c>
      <c r="B79" s="133"/>
      <c r="C79" s="314"/>
      <c r="D79" s="136">
        <v>873600</v>
      </c>
      <c r="E79" s="187">
        <v>0.015</v>
      </c>
      <c r="F79" s="137">
        <f>C79*1.5%</f>
        <v>0</v>
      </c>
      <c r="G79" s="110">
        <f>F79*5%</f>
        <v>0</v>
      </c>
    </row>
    <row r="80" spans="1:18" ht="18" customHeight="1">
      <c r="A80" s="94" t="s">
        <v>10</v>
      </c>
      <c r="B80" s="134">
        <f>+D79+1</f>
        <v>873601</v>
      </c>
      <c r="C80" s="315"/>
      <c r="D80" s="108">
        <v>3500000</v>
      </c>
      <c r="E80" s="187">
        <v>0.01</v>
      </c>
      <c r="F80" s="138">
        <f>(C80-B80)*1%+13104</f>
        <v>4367.99</v>
      </c>
      <c r="G80" s="112">
        <f>F80*5%</f>
        <v>218.3995</v>
      </c>
      <c r="J80" s="467" t="s">
        <v>94</v>
      </c>
      <c r="K80" s="468"/>
      <c r="L80" s="468"/>
      <c r="M80" s="468"/>
      <c r="N80" s="468"/>
      <c r="O80" s="468"/>
      <c r="P80" s="468"/>
      <c r="Q80" s="468"/>
      <c r="R80" s="469"/>
    </row>
    <row r="81" spans="1:18" ht="18" customHeight="1">
      <c r="A81" s="94" t="s">
        <v>10</v>
      </c>
      <c r="B81" s="134">
        <f>+D80+1</f>
        <v>3500001</v>
      </c>
      <c r="C81" s="315"/>
      <c r="D81" s="108">
        <v>7392000</v>
      </c>
      <c r="E81" s="189">
        <v>0.007</v>
      </c>
      <c r="F81" s="138">
        <f>(C81-B81)*0.7%+39368</f>
        <v>14867.993000000002</v>
      </c>
      <c r="G81" s="112">
        <f>F81*5%</f>
        <v>743.3996500000002</v>
      </c>
      <c r="J81" s="470"/>
      <c r="K81" s="471"/>
      <c r="L81" s="471"/>
      <c r="M81" s="471"/>
      <c r="N81" s="471"/>
      <c r="O81" s="471"/>
      <c r="P81" s="471"/>
      <c r="Q81" s="471"/>
      <c r="R81" s="472"/>
    </row>
    <row r="82" spans="1:18" ht="18" customHeight="1" thickBot="1">
      <c r="A82" s="96" t="s">
        <v>11</v>
      </c>
      <c r="B82" s="135">
        <f>+D81+1</f>
        <v>7392001</v>
      </c>
      <c r="C82" s="316"/>
      <c r="D82" s="139"/>
      <c r="E82" s="188">
        <v>0.005</v>
      </c>
      <c r="F82" s="140">
        <f>(C82-B82)*0.5%+66612</f>
        <v>29651.995000000003</v>
      </c>
      <c r="G82" s="115">
        <f>F82*5%</f>
        <v>1482.5997500000003</v>
      </c>
      <c r="J82" s="473"/>
      <c r="K82" s="474"/>
      <c r="L82" s="474"/>
      <c r="M82" s="474"/>
      <c r="N82" s="474"/>
      <c r="O82" s="474"/>
      <c r="P82" s="474"/>
      <c r="Q82" s="474"/>
      <c r="R82" s="475"/>
    </row>
    <row r="83" ht="18" customHeight="1" thickTop="1"/>
    <row r="84" spans="1:7" ht="15">
      <c r="A84" s="71"/>
      <c r="B84"/>
      <c r="C84"/>
      <c r="D84"/>
      <c r="E84"/>
      <c r="F84" s="71"/>
      <c r="G84" s="71"/>
    </row>
  </sheetData>
  <sheetProtection password="87BA" sheet="1" formatCells="0"/>
  <mergeCells count="37">
    <mergeCell ref="J71:Q73"/>
    <mergeCell ref="B66:C66"/>
    <mergeCell ref="J53:Q56"/>
    <mergeCell ref="A68:G68"/>
    <mergeCell ref="A69:D69"/>
    <mergeCell ref="J69:Q69"/>
    <mergeCell ref="A59:G59"/>
    <mergeCell ref="J51:Q51"/>
    <mergeCell ref="J9:Q13"/>
    <mergeCell ref="A27:G27"/>
    <mergeCell ref="A28:D28"/>
    <mergeCell ref="B75:C75"/>
    <mergeCell ref="J62:Q64"/>
    <mergeCell ref="A39:D39"/>
    <mergeCell ref="J60:Q60"/>
    <mergeCell ref="A47:G47"/>
    <mergeCell ref="A60:D60"/>
    <mergeCell ref="J80:R82"/>
    <mergeCell ref="J78:R78"/>
    <mergeCell ref="B1:C1"/>
    <mergeCell ref="A6:G6"/>
    <mergeCell ref="A7:D7"/>
    <mergeCell ref="A14:G14"/>
    <mergeCell ref="A16:G16"/>
    <mergeCell ref="A17:D17"/>
    <mergeCell ref="J7:Q7"/>
    <mergeCell ref="A50:G50"/>
    <mergeCell ref="A77:G77"/>
    <mergeCell ref="A78:D78"/>
    <mergeCell ref="J28:Q28"/>
    <mergeCell ref="J30:Q33"/>
    <mergeCell ref="J19:Q23"/>
    <mergeCell ref="J17:Q17"/>
    <mergeCell ref="A51:D51"/>
    <mergeCell ref="J41:Q44"/>
    <mergeCell ref="J39:Q39"/>
    <mergeCell ref="A38:G38"/>
  </mergeCells>
  <printOptions/>
  <pageMargins left="0.3937007874015748" right="0.3937007874015748" top="0.35433070866141736" bottom="0.35433070866141736" header="0.31496062992125984" footer="0.31496062992125984"/>
  <pageSetup horizontalDpi="300" verticalDpi="3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O54"/>
  <sheetViews>
    <sheetView zoomScalePageLayoutView="0" workbookViewId="0" topLeftCell="A14">
      <selection activeCell="C19" sqref="C19"/>
    </sheetView>
  </sheetViews>
  <sheetFormatPr defaultColWidth="11.421875" defaultRowHeight="15"/>
  <cols>
    <col min="1" max="1" width="54.7109375" style="0" customWidth="1"/>
    <col min="2" max="2" width="17.421875" style="0" customWidth="1"/>
    <col min="3" max="3" width="21.00390625" style="0" customWidth="1"/>
    <col min="4" max="4" width="26.00390625" style="0" customWidth="1"/>
    <col min="5" max="5" width="7.57421875" style="0" customWidth="1"/>
    <col min="6" max="6" width="8.140625" style="0" customWidth="1"/>
    <col min="7" max="7" width="28.421875" style="0" customWidth="1"/>
    <col min="8" max="8" width="1.1484375" style="0" customWidth="1"/>
    <col min="9" max="9" width="4.7109375" style="0" customWidth="1"/>
    <col min="11" max="11" width="0" style="0" hidden="1" customWidth="1"/>
  </cols>
  <sheetData>
    <row r="1" spans="1:3" ht="45" customHeight="1" thickTop="1">
      <c r="A1" s="507" t="s">
        <v>222</v>
      </c>
      <c r="C1" s="510" t="s">
        <v>226</v>
      </c>
    </row>
    <row r="2" spans="1:3" ht="21.75" customHeight="1">
      <c r="A2" s="508"/>
      <c r="C2" s="511"/>
    </row>
    <row r="3" spans="1:12" ht="21.75" customHeight="1" thickBot="1">
      <c r="A3" s="509"/>
      <c r="B3" s="157"/>
      <c r="C3" s="512"/>
      <c r="D3" s="157"/>
      <c r="E3" s="157"/>
      <c r="F3" s="157"/>
      <c r="G3" s="84"/>
      <c r="H3" s="84"/>
      <c r="I3" s="84"/>
      <c r="J3" s="84"/>
      <c r="K3" s="84"/>
      <c r="L3" s="84"/>
    </row>
    <row r="4" spans="1:12" ht="15.75" thickTop="1">
      <c r="A4" s="72"/>
      <c r="B4" s="310"/>
      <c r="C4" s="72"/>
      <c r="D4" s="72"/>
      <c r="E4" s="72"/>
      <c r="F4" s="157"/>
      <c r="G4" s="84"/>
      <c r="H4" s="84"/>
      <c r="I4" s="84"/>
      <c r="J4" s="84"/>
      <c r="K4" s="84"/>
      <c r="L4" s="84"/>
    </row>
    <row r="5" spans="1:12" ht="15.75" customHeight="1" thickBot="1">
      <c r="A5" s="72"/>
      <c r="B5" s="83"/>
      <c r="C5" s="83"/>
      <c r="D5" s="141" t="s">
        <v>12</v>
      </c>
      <c r="E5" s="141"/>
      <c r="F5" s="157"/>
      <c r="G5" s="287"/>
      <c r="H5" s="287"/>
      <c r="I5" s="287"/>
      <c r="J5" s="287"/>
      <c r="K5" s="287"/>
      <c r="L5" s="287"/>
    </row>
    <row r="6" spans="1:12" ht="39.75" customHeight="1" thickBot="1" thickTop="1">
      <c r="A6" s="289" t="s">
        <v>214</v>
      </c>
      <c r="B6" s="144" t="s">
        <v>13</v>
      </c>
      <c r="C6" s="326"/>
      <c r="D6" s="148">
        <f>C6*0.05</f>
        <v>0</v>
      </c>
      <c r="E6" s="173"/>
      <c r="F6" s="157"/>
      <c r="G6" s="287"/>
      <c r="H6" s="287"/>
      <c r="I6" s="287"/>
      <c r="J6" s="287"/>
      <c r="K6" s="287"/>
      <c r="L6" s="287"/>
    </row>
    <row r="7" spans="1:12" ht="15.75" customHeight="1" thickTop="1">
      <c r="A7" s="157"/>
      <c r="B7" s="157"/>
      <c r="C7" s="157"/>
      <c r="D7" s="157"/>
      <c r="E7" s="157"/>
      <c r="F7" s="157"/>
      <c r="G7" s="287"/>
      <c r="H7" s="287"/>
      <c r="I7" s="287"/>
      <c r="J7" s="287"/>
      <c r="K7" s="287"/>
      <c r="L7" s="287"/>
    </row>
    <row r="8" ht="15" customHeight="1"/>
    <row r="9" spans="1:15" ht="15">
      <c r="A9" s="72"/>
      <c r="B9" s="72"/>
      <c r="C9" s="72"/>
      <c r="D9" s="72"/>
      <c r="E9" s="72"/>
      <c r="F9" s="157"/>
      <c r="G9" s="157"/>
      <c r="H9" s="83"/>
      <c r="I9" s="84"/>
      <c r="J9" s="84"/>
      <c r="K9" s="84"/>
      <c r="L9" s="84"/>
      <c r="M9" s="84"/>
      <c r="N9" s="84"/>
      <c r="O9" s="84"/>
    </row>
    <row r="10" spans="1:15" ht="15.75" customHeight="1" thickBot="1">
      <c r="A10" s="72"/>
      <c r="B10" s="83"/>
      <c r="C10" s="83"/>
      <c r="D10" s="141" t="s">
        <v>12</v>
      </c>
      <c r="E10" s="141"/>
      <c r="F10" s="157"/>
      <c r="G10" s="157"/>
      <c r="H10" s="83"/>
      <c r="I10" s="84"/>
      <c r="J10" s="287"/>
      <c r="K10" s="287"/>
      <c r="L10" s="287"/>
      <c r="M10" s="287"/>
      <c r="N10" s="287"/>
      <c r="O10" s="287"/>
    </row>
    <row r="11" spans="1:15" ht="39.75" customHeight="1" thickBot="1" thickTop="1">
      <c r="A11" s="289" t="s">
        <v>85</v>
      </c>
      <c r="B11" s="144" t="s">
        <v>13</v>
      </c>
      <c r="C11" s="327"/>
      <c r="D11" s="148">
        <f>C11*0.05</f>
        <v>0</v>
      </c>
      <c r="E11" s="173"/>
      <c r="F11" s="157"/>
      <c r="G11" s="157"/>
      <c r="H11" s="83"/>
      <c r="I11" s="84"/>
      <c r="J11" s="287"/>
      <c r="K11" s="287"/>
      <c r="L11" s="287"/>
      <c r="M11" s="287"/>
      <c r="N11" s="287"/>
      <c r="O11" s="287"/>
    </row>
    <row r="12" spans="1:15" ht="15" customHeight="1" thickTop="1">
      <c r="A12" s="288"/>
      <c r="B12" s="144"/>
      <c r="C12" s="173"/>
      <c r="D12" s="173"/>
      <c r="E12" s="173"/>
      <c r="F12" s="157"/>
      <c r="G12" s="157"/>
      <c r="H12" s="83"/>
      <c r="I12" s="84"/>
      <c r="J12" s="287"/>
      <c r="K12" s="287"/>
      <c r="L12" s="287"/>
      <c r="M12" s="287"/>
      <c r="N12" s="287"/>
      <c r="O12" s="287"/>
    </row>
    <row r="13" spans="1:15" ht="15" customHeight="1">
      <c r="A13" s="288"/>
      <c r="B13" s="144"/>
      <c r="C13" s="173"/>
      <c r="D13" s="173"/>
      <c r="E13" s="173"/>
      <c r="F13" s="157"/>
      <c r="G13" s="157"/>
      <c r="H13" s="83"/>
      <c r="I13" s="84"/>
      <c r="J13" s="287"/>
      <c r="K13" s="287"/>
      <c r="L13" s="287"/>
      <c r="M13" s="287"/>
      <c r="N13" s="287"/>
      <c r="O13" s="287"/>
    </row>
    <row r="14" spans="1:15" ht="15.75" customHeight="1" thickBot="1">
      <c r="A14" s="157"/>
      <c r="B14" s="157"/>
      <c r="C14" s="157"/>
      <c r="D14" s="157"/>
      <c r="E14" s="157"/>
      <c r="F14" s="157"/>
      <c r="G14" s="157"/>
      <c r="H14" s="83"/>
      <c r="I14" s="84"/>
      <c r="J14" s="287"/>
      <c r="K14" s="287"/>
      <c r="L14" s="287"/>
      <c r="M14" s="287"/>
      <c r="N14" s="287"/>
      <c r="O14" s="287"/>
    </row>
    <row r="15" spans="1:15" ht="39.75" customHeight="1" thickBot="1" thickTop="1">
      <c r="A15" s="289" t="s">
        <v>215</v>
      </c>
      <c r="B15" s="144" t="s">
        <v>13</v>
      </c>
      <c r="C15" s="326"/>
      <c r="D15" s="148">
        <f>C15*0.05</f>
        <v>0</v>
      </c>
      <c r="E15" s="157"/>
      <c r="F15" s="157"/>
      <c r="G15" s="157"/>
      <c r="H15" s="83"/>
      <c r="I15" s="84"/>
      <c r="J15" s="287"/>
      <c r="K15" s="287"/>
      <c r="L15" s="287"/>
      <c r="M15" s="287"/>
      <c r="N15" s="287"/>
      <c r="O15" s="287"/>
    </row>
    <row r="16" spans="1:15" ht="15.75" thickTop="1">
      <c r="A16" s="159"/>
      <c r="B16" s="159"/>
      <c r="C16" s="159"/>
      <c r="D16" s="159"/>
      <c r="E16" s="159"/>
      <c r="F16" s="159"/>
      <c r="G16" s="159"/>
      <c r="H16" s="126"/>
      <c r="I16" s="127"/>
      <c r="J16" s="128"/>
      <c r="K16" s="128"/>
      <c r="L16" s="128"/>
      <c r="M16" s="128"/>
      <c r="N16" s="128"/>
      <c r="O16" s="128"/>
    </row>
    <row r="17" spans="1:15" ht="15.75" customHeight="1" thickBot="1">
      <c r="A17" s="72"/>
      <c r="B17" s="83"/>
      <c r="C17" s="83"/>
      <c r="D17" s="141" t="s">
        <v>12</v>
      </c>
      <c r="E17" s="141"/>
      <c r="F17" s="157"/>
      <c r="G17" s="157"/>
      <c r="H17" s="83"/>
      <c r="I17" s="84"/>
      <c r="J17" s="287"/>
      <c r="K17" s="287"/>
      <c r="L17" s="287"/>
      <c r="M17" s="287"/>
      <c r="N17" s="287"/>
      <c r="O17" s="287"/>
    </row>
    <row r="18" spans="1:15" ht="39.75" customHeight="1" thickBot="1" thickTop="1">
      <c r="A18" s="329" t="s">
        <v>213</v>
      </c>
      <c r="B18" s="144" t="s">
        <v>13</v>
      </c>
      <c r="C18" s="326">
        <v>224000</v>
      </c>
      <c r="D18" s="148">
        <f>C18*0.05</f>
        <v>11200</v>
      </c>
      <c r="E18" s="173"/>
      <c r="F18" s="157"/>
      <c r="G18" s="157"/>
      <c r="H18" s="83"/>
      <c r="I18" s="84"/>
      <c r="J18" s="287"/>
      <c r="K18" s="287"/>
      <c r="L18" s="287"/>
      <c r="M18" s="287"/>
      <c r="N18" s="287"/>
      <c r="O18" s="287"/>
    </row>
    <row r="19" spans="1:15" ht="16.5" customHeight="1" thickBot="1" thickTop="1">
      <c r="A19" s="160" t="s">
        <v>67</v>
      </c>
      <c r="B19" s="157" t="s">
        <v>68</v>
      </c>
      <c r="C19" s="148">
        <f>C18*0.6</f>
        <v>134400</v>
      </c>
      <c r="D19" s="148">
        <f>C19*0.05</f>
        <v>6720</v>
      </c>
      <c r="E19" s="173"/>
      <c r="F19" s="157"/>
      <c r="G19" s="157"/>
      <c r="H19" s="83"/>
      <c r="I19" s="84"/>
      <c r="J19" s="287"/>
      <c r="K19" s="287"/>
      <c r="L19" s="287"/>
      <c r="M19" s="287"/>
      <c r="N19" s="287"/>
      <c r="O19" s="287"/>
    </row>
    <row r="20" spans="1:15" ht="16.5" customHeight="1" thickBot="1" thickTop="1">
      <c r="A20" s="160" t="s">
        <v>78</v>
      </c>
      <c r="B20" s="157" t="s">
        <v>68</v>
      </c>
      <c r="C20" s="148">
        <f>C18*0.4</f>
        <v>89600</v>
      </c>
      <c r="D20" s="148">
        <f>C20*0.05</f>
        <v>4480</v>
      </c>
      <c r="E20" s="173"/>
      <c r="F20" s="157"/>
      <c r="G20" s="157"/>
      <c r="H20" s="83"/>
      <c r="I20" s="84"/>
      <c r="J20" s="287"/>
      <c r="K20" s="287"/>
      <c r="L20" s="287"/>
      <c r="M20" s="287"/>
      <c r="N20" s="287"/>
      <c r="O20" s="287"/>
    </row>
    <row r="21" spans="1:15" ht="19.5" thickTop="1">
      <c r="A21" s="160"/>
      <c r="B21" s="157"/>
      <c r="C21" s="173"/>
      <c r="D21" s="173"/>
      <c r="E21" s="173"/>
      <c r="F21" s="157"/>
      <c r="G21" s="157"/>
      <c r="H21" s="83"/>
      <c r="I21" s="84"/>
      <c r="J21" s="174"/>
      <c r="K21" s="174"/>
      <c r="L21" s="174"/>
      <c r="M21" s="174"/>
      <c r="N21" s="174"/>
      <c r="O21" s="174"/>
    </row>
    <row r="22" spans="1:15" ht="18.75">
      <c r="A22" s="160"/>
      <c r="B22" s="157"/>
      <c r="C22" s="173"/>
      <c r="D22" s="173"/>
      <c r="E22" s="173"/>
      <c r="F22" s="157"/>
      <c r="G22" s="157"/>
      <c r="H22" s="83"/>
      <c r="I22" s="84"/>
      <c r="J22" s="174"/>
      <c r="K22" s="174"/>
      <c r="L22" s="174"/>
      <c r="M22" s="174"/>
      <c r="N22" s="174"/>
      <c r="O22" s="174"/>
    </row>
    <row r="24" spans="1:4" ht="15.75" thickBot="1">
      <c r="A24" s="160"/>
      <c r="B24" s="83"/>
      <c r="C24" s="83"/>
      <c r="D24" s="141" t="s">
        <v>12</v>
      </c>
    </row>
    <row r="25" spans="1:4" ht="39.75" customHeight="1" thickBot="1" thickTop="1">
      <c r="A25" s="330" t="s">
        <v>216</v>
      </c>
      <c r="B25" s="144" t="s">
        <v>13</v>
      </c>
      <c r="C25" s="326"/>
      <c r="D25" s="148">
        <f>C25*0.05</f>
        <v>0</v>
      </c>
    </row>
    <row r="26" spans="1:4" ht="16.5" thickBot="1" thickTop="1">
      <c r="A26" s="160" t="s">
        <v>77</v>
      </c>
      <c r="B26" s="157" t="s">
        <v>68</v>
      </c>
      <c r="C26" s="148">
        <f>C25*0.6</f>
        <v>0</v>
      </c>
      <c r="D26" s="148">
        <f>C26*0.05</f>
        <v>0</v>
      </c>
    </row>
    <row r="27" spans="1:4" ht="16.5" thickBot="1" thickTop="1">
      <c r="A27" s="160" t="s">
        <v>78</v>
      </c>
      <c r="B27" s="157" t="s">
        <v>68</v>
      </c>
      <c r="C27" s="148">
        <f>C25*0.4</f>
        <v>0</v>
      </c>
      <c r="D27" s="148">
        <f>C27*0.05</f>
        <v>0</v>
      </c>
    </row>
    <row r="28" spans="1:4" ht="15.75" thickTop="1">
      <c r="A28" s="160"/>
      <c r="B28" s="157"/>
      <c r="C28" s="173"/>
      <c r="D28" s="173"/>
    </row>
    <row r="29" spans="1:4" ht="15">
      <c r="A29" s="160"/>
      <c r="B29" s="157"/>
      <c r="C29" s="173"/>
      <c r="D29" s="173"/>
    </row>
    <row r="31" spans="1:4" ht="15.75" thickBot="1">
      <c r="A31" s="72"/>
      <c r="B31" s="83"/>
      <c r="C31" s="83"/>
      <c r="D31" s="141" t="s">
        <v>12</v>
      </c>
    </row>
    <row r="32" spans="1:4" ht="39.75" customHeight="1" thickBot="1" thickTop="1">
      <c r="A32" s="290" t="s">
        <v>218</v>
      </c>
      <c r="B32" s="144" t="s">
        <v>13</v>
      </c>
      <c r="C32" s="328"/>
      <c r="D32" s="148">
        <f>C32*0.05</f>
        <v>0</v>
      </c>
    </row>
    <row r="33" spans="1:4" ht="15.75" thickTop="1">
      <c r="A33" s="143"/>
      <c r="B33" s="72"/>
      <c r="D33" s="145"/>
    </row>
    <row r="34" spans="1:4" ht="15">
      <c r="A34" s="143"/>
      <c r="B34" s="72"/>
      <c r="D34" s="145"/>
    </row>
    <row r="35" spans="1:4" ht="15.75" thickBot="1">
      <c r="A35" s="143"/>
      <c r="B35" s="72"/>
      <c r="D35" s="145"/>
    </row>
    <row r="36" spans="1:4" ht="39.75" customHeight="1" thickBot="1" thickTop="1">
      <c r="A36" s="290" t="s">
        <v>219</v>
      </c>
      <c r="B36" s="144" t="s">
        <v>13</v>
      </c>
      <c r="C36" s="328"/>
      <c r="D36" s="148">
        <f>C36*0.05</f>
        <v>0</v>
      </c>
    </row>
    <row r="37" spans="1:8" ht="15.75" thickTop="1">
      <c r="A37" s="72"/>
      <c r="B37" s="72"/>
      <c r="C37" s="72"/>
      <c r="D37" s="72"/>
      <c r="E37" s="72"/>
      <c r="F37" s="72"/>
      <c r="G37" s="72"/>
      <c r="H37" s="72"/>
    </row>
    <row r="38" spans="1:8" ht="29.25" thickBot="1">
      <c r="A38" s="72"/>
      <c r="B38" s="83"/>
      <c r="C38" s="83"/>
      <c r="D38" s="141" t="s">
        <v>12</v>
      </c>
      <c r="E38" s="141"/>
      <c r="F38" s="146"/>
      <c r="G38" s="146"/>
      <c r="H38" s="83"/>
    </row>
    <row r="39" spans="1:8" ht="39.75" customHeight="1" thickBot="1" thickTop="1">
      <c r="A39" s="291" t="s">
        <v>217</v>
      </c>
      <c r="B39" s="144" t="s">
        <v>13</v>
      </c>
      <c r="C39" s="328"/>
      <c r="D39" s="148">
        <f>C39*0.05</f>
        <v>0</v>
      </c>
      <c r="E39" s="173"/>
      <c r="F39" s="146"/>
      <c r="G39" s="146"/>
      <c r="H39" s="83"/>
    </row>
    <row r="40" spans="1:8" ht="19.5" thickTop="1">
      <c r="A40" s="143"/>
      <c r="B40" s="72"/>
      <c r="D40" s="145"/>
      <c r="E40" s="145"/>
      <c r="F40" s="147"/>
      <c r="G40" s="147"/>
      <c r="H40" s="83"/>
    </row>
    <row r="41" spans="1:8" ht="18.75">
      <c r="A41" s="72"/>
      <c r="B41" s="72"/>
      <c r="C41" s="72"/>
      <c r="D41" s="72"/>
      <c r="E41" s="72"/>
      <c r="F41" s="147"/>
      <c r="G41" s="147"/>
      <c r="H41" s="83"/>
    </row>
    <row r="43" spans="1:4" ht="39">
      <c r="A43" s="506" t="s">
        <v>62</v>
      </c>
      <c r="B43" s="506"/>
      <c r="C43" s="506"/>
      <c r="D43" s="506"/>
    </row>
    <row r="44" spans="1:4" ht="30">
      <c r="A44" s="166" t="s">
        <v>63</v>
      </c>
      <c r="B44" s="167" t="s">
        <v>64</v>
      </c>
      <c r="C44" s="168" t="s">
        <v>7</v>
      </c>
      <c r="D44" s="168" t="s">
        <v>65</v>
      </c>
    </row>
    <row r="45" spans="1:4" ht="15">
      <c r="A45" s="332" t="s">
        <v>59</v>
      </c>
      <c r="B45" s="331" t="s">
        <v>60</v>
      </c>
      <c r="C45" s="162">
        <f>C6</f>
        <v>0</v>
      </c>
      <c r="D45" s="162">
        <f>D6</f>
        <v>0</v>
      </c>
    </row>
    <row r="46" spans="1:4" ht="15">
      <c r="A46" s="332" t="s">
        <v>89</v>
      </c>
      <c r="B46" s="331" t="s">
        <v>88</v>
      </c>
      <c r="C46" s="162">
        <f>C11</f>
        <v>0</v>
      </c>
      <c r="D46" s="162">
        <f>D11</f>
        <v>0</v>
      </c>
    </row>
    <row r="47" spans="1:4" ht="15">
      <c r="A47" s="332" t="s">
        <v>69</v>
      </c>
      <c r="B47" s="331" t="s">
        <v>90</v>
      </c>
      <c r="C47" s="162">
        <f>C15</f>
        <v>0</v>
      </c>
      <c r="D47" s="162">
        <f>D15</f>
        <v>0</v>
      </c>
    </row>
    <row r="48" spans="1:4" ht="15">
      <c r="A48" s="334" t="s">
        <v>79</v>
      </c>
      <c r="B48" s="333" t="s">
        <v>70</v>
      </c>
      <c r="C48" s="162">
        <f>C18</f>
        <v>224000</v>
      </c>
      <c r="D48" s="162">
        <f>D18</f>
        <v>11200</v>
      </c>
    </row>
    <row r="49" spans="1:4" ht="15">
      <c r="A49" s="334" t="s">
        <v>80</v>
      </c>
      <c r="B49" s="333" t="s">
        <v>81</v>
      </c>
      <c r="C49" s="162">
        <f>C25</f>
        <v>0</v>
      </c>
      <c r="D49" s="162">
        <f>D25</f>
        <v>0</v>
      </c>
    </row>
    <row r="50" spans="1:4" ht="15">
      <c r="A50" s="295" t="s">
        <v>72</v>
      </c>
      <c r="B50" s="294" t="s">
        <v>61</v>
      </c>
      <c r="C50" s="163">
        <f>C32</f>
        <v>0</v>
      </c>
      <c r="D50" s="163">
        <f>D32</f>
        <v>0</v>
      </c>
    </row>
    <row r="51" spans="1:4" ht="15">
      <c r="A51" s="295" t="s">
        <v>73</v>
      </c>
      <c r="B51" s="294" t="s">
        <v>71</v>
      </c>
      <c r="C51" s="163">
        <f>C36</f>
        <v>0</v>
      </c>
      <c r="D51" s="163">
        <f>D36</f>
        <v>0</v>
      </c>
    </row>
    <row r="52" spans="1:4" ht="15">
      <c r="A52" s="292" t="s">
        <v>96</v>
      </c>
      <c r="B52" s="293" t="s">
        <v>97</v>
      </c>
      <c r="C52" s="163">
        <f>C39</f>
        <v>0</v>
      </c>
      <c r="D52" s="163">
        <f>D39</f>
        <v>0</v>
      </c>
    </row>
    <row r="53" spans="1:4" ht="15">
      <c r="A53" s="161"/>
      <c r="B53" s="161"/>
      <c r="C53" s="161"/>
      <c r="D53" s="161"/>
    </row>
    <row r="54" spans="1:4" ht="18.75">
      <c r="A54" s="169" t="s">
        <v>74</v>
      </c>
      <c r="B54" s="164"/>
      <c r="C54" s="165">
        <f>SUM(C45:C52)</f>
        <v>224000</v>
      </c>
      <c r="D54" s="165">
        <f>SUM(D45:D53)</f>
        <v>11200</v>
      </c>
    </row>
  </sheetData>
  <sheetProtection/>
  <mergeCells count="3">
    <mergeCell ref="A43:D43"/>
    <mergeCell ref="A1:A3"/>
    <mergeCell ref="C1:C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33"/>
  <sheetViews>
    <sheetView tabSelected="1" zoomScalePageLayoutView="0" workbookViewId="0" topLeftCell="A1">
      <selection activeCell="E9" sqref="E9"/>
    </sheetView>
  </sheetViews>
  <sheetFormatPr defaultColWidth="11.421875" defaultRowHeight="15"/>
  <cols>
    <col min="1" max="1" width="15.57421875" style="7" customWidth="1"/>
    <col min="2" max="2" width="29.140625" style="7" customWidth="1"/>
    <col min="3" max="3" width="1.421875" style="7" customWidth="1"/>
    <col min="4" max="4" width="22.140625" style="7" customWidth="1"/>
    <col min="5" max="5" width="26.28125" style="7" customWidth="1"/>
    <col min="6" max="6" width="14.7109375" style="26" customWidth="1"/>
    <col min="7" max="7" width="4.7109375" style="26" hidden="1" customWidth="1"/>
    <col min="8" max="8" width="28.421875" style="35" customWidth="1"/>
    <col min="9" max="9" width="9.421875" style="7" customWidth="1"/>
    <col min="10" max="10" width="20.7109375" style="15" customWidth="1"/>
    <col min="11" max="11" width="20.7109375" style="7" customWidth="1"/>
    <col min="12" max="16384" width="11.421875" style="7" customWidth="1"/>
  </cols>
  <sheetData>
    <row r="1" spans="1:11" ht="71.25" customHeight="1" thickBot="1">
      <c r="A1" s="298" t="s">
        <v>220</v>
      </c>
      <c r="B1" s="1"/>
      <c r="C1" s="1"/>
      <c r="D1" s="1"/>
      <c r="E1" s="1"/>
      <c r="F1" s="152"/>
      <c r="G1" s="541"/>
      <c r="H1" s="541"/>
      <c r="I1" s="541"/>
      <c r="J1" s="541"/>
      <c r="K1" s="1"/>
    </row>
    <row r="2" spans="1:11" ht="99.75" customHeight="1" thickBot="1" thickTop="1">
      <c r="A2" s="513" t="s">
        <v>227</v>
      </c>
      <c r="B2" s="514"/>
      <c r="C2" s="1"/>
      <c r="D2" s="1"/>
      <c r="E2" s="336" t="s">
        <v>225</v>
      </c>
      <c r="F2" s="152"/>
      <c r="G2" s="286"/>
      <c r="H2" s="345"/>
      <c r="I2" s="286"/>
      <c r="J2" s="286"/>
      <c r="K2" s="1"/>
    </row>
    <row r="3" spans="1:11" ht="9.75" customHeight="1" thickBot="1">
      <c r="A3" s="515"/>
      <c r="B3" s="516"/>
      <c r="C3" s="300"/>
      <c r="D3" s="1"/>
      <c r="E3" s="335"/>
      <c r="F3" s="539"/>
      <c r="G3" s="540"/>
      <c r="H3" s="540"/>
      <c r="I3" s="1"/>
      <c r="J3" s="1"/>
      <c r="K3" s="1"/>
    </row>
    <row r="4" spans="1:11" ht="39" customHeight="1" thickBot="1" thickTop="1">
      <c r="A4" s="515"/>
      <c r="B4" s="516"/>
      <c r="C4" s="300"/>
      <c r="D4" s="526" t="s">
        <v>33</v>
      </c>
      <c r="E4" s="350">
        <v>0</v>
      </c>
      <c r="F4" s="354" t="s">
        <v>34</v>
      </c>
      <c r="G4" s="352">
        <v>0.6</v>
      </c>
      <c r="H4" s="349">
        <f>E5*G4</f>
        <v>0</v>
      </c>
      <c r="I4" s="523"/>
      <c r="J4" s="519" t="s">
        <v>229</v>
      </c>
      <c r="K4" s="520"/>
    </row>
    <row r="5" spans="1:11" ht="39" customHeight="1" thickBot="1" thickTop="1">
      <c r="A5" s="515"/>
      <c r="B5" s="516"/>
      <c r="C5" s="300"/>
      <c r="D5" s="527"/>
      <c r="E5" s="351">
        <f>B10*E4</f>
        <v>0</v>
      </c>
      <c r="F5" s="355" t="s">
        <v>228</v>
      </c>
      <c r="G5" s="356">
        <v>0.4</v>
      </c>
      <c r="H5" s="357">
        <f>E5*G5</f>
        <v>0</v>
      </c>
      <c r="I5" s="523"/>
      <c r="J5" s="521"/>
      <c r="K5" s="522"/>
    </row>
    <row r="6" spans="1:11" ht="39" customHeight="1" thickBot="1" thickTop="1">
      <c r="A6" s="517"/>
      <c r="B6" s="518"/>
      <c r="C6" s="300"/>
      <c r="D6" s="528" t="s">
        <v>37</v>
      </c>
      <c r="E6" s="350">
        <v>0</v>
      </c>
      <c r="F6" s="354" t="s">
        <v>34</v>
      </c>
      <c r="G6" s="353">
        <v>0.6</v>
      </c>
      <c r="H6" s="349">
        <f>E7*G6</f>
        <v>0</v>
      </c>
      <c r="I6" s="4"/>
      <c r="J6" s="519" t="s">
        <v>229</v>
      </c>
      <c r="K6" s="520"/>
    </row>
    <row r="7" spans="1:11" ht="39" customHeight="1" thickBot="1" thickTop="1">
      <c r="A7" s="296"/>
      <c r="B7" s="313" t="s">
        <v>224</v>
      </c>
      <c r="C7" s="296"/>
      <c r="D7" s="527"/>
      <c r="E7" s="351">
        <f>$B$10*E6</f>
        <v>0</v>
      </c>
      <c r="F7" s="355" t="s">
        <v>228</v>
      </c>
      <c r="G7" s="356">
        <v>0.4</v>
      </c>
      <c r="H7" s="357">
        <f>E7*G7</f>
        <v>0</v>
      </c>
      <c r="I7" s="348"/>
      <c r="J7" s="521"/>
      <c r="K7" s="522"/>
    </row>
    <row r="8" spans="1:11" ht="39" customHeight="1" thickBot="1" thickTop="1">
      <c r="A8" s="297"/>
      <c r="B8" s="297"/>
      <c r="C8" s="301"/>
      <c r="D8" s="526" t="s">
        <v>38</v>
      </c>
      <c r="E8" s="350">
        <v>0</v>
      </c>
      <c r="F8" s="354" t="s">
        <v>34</v>
      </c>
      <c r="G8" s="352">
        <v>0.6</v>
      </c>
      <c r="H8" s="349">
        <f>E9*G8</f>
        <v>0</v>
      </c>
      <c r="I8" s="4"/>
      <c r="J8" s="519" t="s">
        <v>229</v>
      </c>
      <c r="K8" s="520"/>
    </row>
    <row r="9" spans="1:11" ht="39" customHeight="1" thickBot="1" thickTop="1">
      <c r="A9" s="5" t="s">
        <v>7</v>
      </c>
      <c r="B9" s="340">
        <v>1</v>
      </c>
      <c r="C9" s="311"/>
      <c r="D9" s="527"/>
      <c r="E9" s="351">
        <f>$B$10*E8</f>
        <v>0</v>
      </c>
      <c r="F9" s="355" t="s">
        <v>228</v>
      </c>
      <c r="G9" s="356">
        <v>0.4</v>
      </c>
      <c r="H9" s="357">
        <f>E9*G9</f>
        <v>0</v>
      </c>
      <c r="I9" s="348"/>
      <c r="J9" s="521"/>
      <c r="K9" s="522"/>
    </row>
    <row r="10" spans="1:11" ht="39" customHeight="1" thickBot="1" thickTop="1">
      <c r="A10" s="339" t="s">
        <v>39</v>
      </c>
      <c r="B10" s="341"/>
      <c r="C10" s="312"/>
      <c r="D10" s="526" t="s">
        <v>40</v>
      </c>
      <c r="E10" s="350">
        <v>0</v>
      </c>
      <c r="F10" s="354" t="s">
        <v>34</v>
      </c>
      <c r="G10" s="352">
        <v>0.6</v>
      </c>
      <c r="H10" s="349">
        <f>E11*G10</f>
        <v>0</v>
      </c>
      <c r="I10" s="1"/>
      <c r="J10" s="519" t="s">
        <v>229</v>
      </c>
      <c r="K10" s="520"/>
    </row>
    <row r="11" spans="1:11" ht="39" customHeight="1" thickBot="1" thickTop="1">
      <c r="A11" s="4"/>
      <c r="B11" s="4"/>
      <c r="C11" s="4"/>
      <c r="D11" s="527"/>
      <c r="E11" s="351">
        <f>$B$10*E10</f>
        <v>0</v>
      </c>
      <c r="F11" s="355" t="s">
        <v>228</v>
      </c>
      <c r="G11" s="356">
        <v>0.4</v>
      </c>
      <c r="H11" s="357">
        <f>E11*G11</f>
        <v>0</v>
      </c>
      <c r="I11" s="348"/>
      <c r="J11" s="521"/>
      <c r="K11" s="522"/>
    </row>
    <row r="12" spans="1:11" ht="39" customHeight="1" thickBot="1" thickTop="1">
      <c r="A12" s="4"/>
      <c r="B12" s="299"/>
      <c r="C12" s="299"/>
      <c r="D12" s="526" t="s">
        <v>223</v>
      </c>
      <c r="E12" s="350">
        <v>0</v>
      </c>
      <c r="F12" s="354" t="s">
        <v>34</v>
      </c>
      <c r="G12" s="352">
        <v>0.6</v>
      </c>
      <c r="H12" s="349">
        <f>E13*G12</f>
        <v>0</v>
      </c>
      <c r="I12" s="1"/>
      <c r="J12" s="519" t="s">
        <v>229</v>
      </c>
      <c r="K12" s="520"/>
    </row>
    <row r="13" spans="1:11" ht="39" customHeight="1" thickBot="1" thickTop="1">
      <c r="A13" s="4"/>
      <c r="B13" s="3"/>
      <c r="C13" s="3"/>
      <c r="D13" s="527"/>
      <c r="E13" s="351">
        <f>$B$10*E12</f>
        <v>0</v>
      </c>
      <c r="F13" s="355" t="s">
        <v>228</v>
      </c>
      <c r="G13" s="356">
        <v>0.4</v>
      </c>
      <c r="H13" s="357">
        <f>E13*G13</f>
        <v>0</v>
      </c>
      <c r="I13" s="348"/>
      <c r="J13" s="521"/>
      <c r="K13" s="522"/>
    </row>
    <row r="14" spans="1:11" ht="39" customHeight="1" thickBot="1" thickTop="1">
      <c r="A14" s="4"/>
      <c r="B14" s="4"/>
      <c r="C14" s="4"/>
      <c r="D14" s="526" t="s">
        <v>42</v>
      </c>
      <c r="E14" s="350">
        <v>0</v>
      </c>
      <c r="F14" s="354" t="s">
        <v>34</v>
      </c>
      <c r="G14" s="352">
        <v>0.6</v>
      </c>
      <c r="H14" s="349">
        <f>E15*G14</f>
        <v>0</v>
      </c>
      <c r="I14" s="4"/>
      <c r="J14" s="519" t="s">
        <v>229</v>
      </c>
      <c r="K14" s="520"/>
    </row>
    <row r="15" spans="1:11" ht="39" customHeight="1" thickBot="1" thickTop="1">
      <c r="A15" s="4"/>
      <c r="B15" s="4"/>
      <c r="C15" s="4"/>
      <c r="D15" s="527"/>
      <c r="E15" s="351">
        <f>$B$10*E14</f>
        <v>0</v>
      </c>
      <c r="F15" s="355" t="s">
        <v>228</v>
      </c>
      <c r="G15" s="356">
        <v>0.4</v>
      </c>
      <c r="H15" s="357">
        <f>E15*G15</f>
        <v>0</v>
      </c>
      <c r="I15" s="348"/>
      <c r="J15" s="521"/>
      <c r="K15" s="522"/>
    </row>
    <row r="16" ht="62.25" customHeight="1" hidden="1" thickBot="1" thickTop="1">
      <c r="A16" s="6" t="s">
        <v>47</v>
      </c>
    </row>
    <row r="17" spans="1:10" ht="32.25" customHeight="1" hidden="1" thickTop="1">
      <c r="A17" s="8"/>
      <c r="B17" s="8"/>
      <c r="C17" s="8"/>
      <c r="D17" s="524" t="s">
        <v>33</v>
      </c>
      <c r="E17" s="16">
        <f>100%-(E19+E21+E23+E25+E27)</f>
        <v>0.57</v>
      </c>
      <c r="J17" s="7"/>
    </row>
    <row r="18" spans="1:10" ht="32.25" customHeight="1" hidden="1" thickBot="1">
      <c r="A18" s="8"/>
      <c r="B18" s="8"/>
      <c r="C18" s="8"/>
      <c r="D18" s="525"/>
      <c r="E18" s="17" t="e">
        <f>(B23+B24+B25)*E17</f>
        <v>#REF!</v>
      </c>
      <c r="J18" s="7"/>
    </row>
    <row r="19" spans="1:10" ht="32.25" customHeight="1" hidden="1" thickTop="1">
      <c r="A19" s="8"/>
      <c r="B19" s="8"/>
      <c r="C19" s="8"/>
      <c r="D19" s="524" t="s">
        <v>37</v>
      </c>
      <c r="E19" s="16">
        <v>0.2</v>
      </c>
      <c r="J19" s="7"/>
    </row>
    <row r="20" spans="1:10" ht="32.25" customHeight="1" hidden="1" thickBot="1">
      <c r="A20" s="8"/>
      <c r="B20" s="8"/>
      <c r="C20" s="8"/>
      <c r="D20" s="525"/>
      <c r="E20" s="17">
        <f>$B$10*E19</f>
        <v>0</v>
      </c>
      <c r="J20" s="7"/>
    </row>
    <row r="21" spans="1:10" ht="32.25" customHeight="1" hidden="1" thickBot="1" thickTop="1">
      <c r="A21" s="18"/>
      <c r="B21" s="19"/>
      <c r="C21" s="8"/>
      <c r="D21" s="524" t="s">
        <v>38</v>
      </c>
      <c r="E21" s="16">
        <v>0.07</v>
      </c>
      <c r="J21" s="7"/>
    </row>
    <row r="22" spans="1:10" ht="32.25" customHeight="1" hidden="1" thickBot="1" thickTop="1">
      <c r="A22" s="20" t="s">
        <v>7</v>
      </c>
      <c r="B22" s="21">
        <v>1</v>
      </c>
      <c r="C22" s="302"/>
      <c r="D22" s="538"/>
      <c r="E22" s="17">
        <f>$B$10*E21</f>
        <v>0</v>
      </c>
      <c r="J22" s="7"/>
    </row>
    <row r="23" spans="1:10" ht="32.25" customHeight="1" hidden="1" thickBot="1" thickTop="1">
      <c r="A23" s="22" t="s">
        <v>43</v>
      </c>
      <c r="B23" s="23">
        <f>'Cálculo de Honorarios'!C70</f>
        <v>0</v>
      </c>
      <c r="C23" s="303"/>
      <c r="D23" s="524" t="s">
        <v>40</v>
      </c>
      <c r="E23" s="16">
        <v>0.05</v>
      </c>
      <c r="J23" s="7"/>
    </row>
    <row r="24" spans="1:10" ht="32.25" customHeight="1" hidden="1" thickBot="1" thickTop="1">
      <c r="A24" s="24" t="s">
        <v>44</v>
      </c>
      <c r="B24" s="25" t="e">
        <f>'Cálculo de Honorarios'!#REF!</f>
        <v>#REF!</v>
      </c>
      <c r="C24" s="23"/>
      <c r="D24" s="525"/>
      <c r="E24" s="17">
        <f>$B$10*E23</f>
        <v>0</v>
      </c>
      <c r="J24" s="7"/>
    </row>
    <row r="25" spans="1:10" ht="32.25" customHeight="1" hidden="1" thickBot="1" thickTop="1">
      <c r="A25" s="24" t="s">
        <v>45</v>
      </c>
      <c r="B25" s="25" t="e">
        <f>'Cálculo de Honorarios'!#REF!</f>
        <v>#REF!</v>
      </c>
      <c r="C25" s="303"/>
      <c r="D25" s="524" t="s">
        <v>41</v>
      </c>
      <c r="E25" s="16">
        <v>0.08</v>
      </c>
      <c r="J25" s="7"/>
    </row>
    <row r="26" spans="1:10" ht="32.25" customHeight="1" hidden="1" thickBot="1" thickTop="1">
      <c r="A26" s="8"/>
      <c r="B26" s="14"/>
      <c r="C26" s="14"/>
      <c r="D26" s="525"/>
      <c r="E26" s="17">
        <f>$B$10*E25</f>
        <v>0</v>
      </c>
      <c r="J26" s="7"/>
    </row>
    <row r="27" spans="1:10" ht="32.25" customHeight="1" hidden="1" thickTop="1">
      <c r="A27" s="8"/>
      <c r="B27" s="8"/>
      <c r="C27" s="8"/>
      <c r="D27" s="524" t="s">
        <v>42</v>
      </c>
      <c r="E27" s="16">
        <v>0.03</v>
      </c>
      <c r="J27" s="7"/>
    </row>
    <row r="28" spans="1:10" ht="32.25" customHeight="1" hidden="1" thickBot="1">
      <c r="A28" s="8"/>
      <c r="B28" s="8"/>
      <c r="C28" s="8"/>
      <c r="D28" s="535"/>
      <c r="E28" s="309">
        <f>$B$10*E27</f>
        <v>0</v>
      </c>
      <c r="J28" s="7"/>
    </row>
    <row r="29" spans="1:11" ht="29.25" customHeight="1" thickBot="1" thickTop="1">
      <c r="A29" s="1"/>
      <c r="B29" s="1"/>
      <c r="C29" s="1"/>
      <c r="D29" s="338" t="s">
        <v>221</v>
      </c>
      <c r="E29" s="337">
        <f>E14+E12++E10+E8+E6+E4</f>
        <v>0</v>
      </c>
      <c r="F29" s="152"/>
      <c r="G29" s="152"/>
      <c r="H29" s="153"/>
      <c r="I29" s="1"/>
      <c r="J29" s="2"/>
      <c r="K29" s="1"/>
    </row>
    <row r="30" spans="1:11" ht="46.5" customHeight="1" thickBot="1">
      <c r="A30" s="1"/>
      <c r="B30" s="1"/>
      <c r="C30" s="1"/>
      <c r="D30" s="536" t="s">
        <v>48</v>
      </c>
      <c r="E30" s="537"/>
      <c r="F30" s="542">
        <v>0</v>
      </c>
      <c r="G30" s="543"/>
      <c r="H30" s="543"/>
      <c r="I30" s="543"/>
      <c r="J30" s="544"/>
      <c r="K30" s="1"/>
    </row>
    <row r="31" spans="1:11" ht="24.75" customHeight="1" thickBot="1">
      <c r="A31" s="1"/>
      <c r="B31" s="1"/>
      <c r="C31" s="1"/>
      <c r="D31" s="1"/>
      <c r="E31" s="1"/>
      <c r="F31" s="152"/>
      <c r="G31" s="152"/>
      <c r="H31" s="153"/>
      <c r="I31" s="1"/>
      <c r="J31" s="2"/>
      <c r="K31" s="1"/>
    </row>
    <row r="32" spans="1:11" ht="30.75" customHeight="1">
      <c r="A32" s="1"/>
      <c r="B32" s="1"/>
      <c r="C32" s="1"/>
      <c r="D32" s="1"/>
      <c r="E32" s="1"/>
      <c r="F32" s="529" t="s">
        <v>50</v>
      </c>
      <c r="G32" s="530"/>
      <c r="H32" s="530"/>
      <c r="I32" s="530"/>
      <c r="J32" s="531"/>
      <c r="K32" s="1"/>
    </row>
    <row r="33" spans="1:11" ht="38.25" customHeight="1" thickBot="1">
      <c r="A33" s="1"/>
      <c r="B33" s="1"/>
      <c r="C33" s="1"/>
      <c r="D33" s="1"/>
      <c r="E33" s="1"/>
      <c r="F33" s="532" t="s">
        <v>49</v>
      </c>
      <c r="G33" s="533"/>
      <c r="H33" s="533"/>
      <c r="I33" s="533"/>
      <c r="J33" s="534"/>
      <c r="K33" s="1"/>
    </row>
  </sheetData>
  <sheetProtection formatCells="0" formatColumns="0" formatRows="0"/>
  <mergeCells count="26">
    <mergeCell ref="F3:H3"/>
    <mergeCell ref="G1:J1"/>
    <mergeCell ref="F30:J30"/>
    <mergeCell ref="D10:D11"/>
    <mergeCell ref="D12:D13"/>
    <mergeCell ref="J10:K11"/>
    <mergeCell ref="J12:K13"/>
    <mergeCell ref="F32:J32"/>
    <mergeCell ref="F33:J33"/>
    <mergeCell ref="D27:D28"/>
    <mergeCell ref="D30:E30"/>
    <mergeCell ref="D14:D15"/>
    <mergeCell ref="D17:D18"/>
    <mergeCell ref="D19:D20"/>
    <mergeCell ref="D21:D22"/>
    <mergeCell ref="D23:D24"/>
    <mergeCell ref="A2:B6"/>
    <mergeCell ref="J4:K5"/>
    <mergeCell ref="I4:I5"/>
    <mergeCell ref="J6:K7"/>
    <mergeCell ref="J8:K9"/>
    <mergeCell ref="D25:D26"/>
    <mergeCell ref="J14:K15"/>
    <mergeCell ref="D4:D5"/>
    <mergeCell ref="D6:D7"/>
    <mergeCell ref="D8:D9"/>
  </mergeCells>
  <printOptions/>
  <pageMargins left="0.7086614173228347" right="0.35433070866141736" top="0.35433070866141736" bottom="0.31496062992125984" header="0.31496062992125984" footer="0.31496062992125984"/>
  <pageSetup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IV16384"/>
    </sheetView>
  </sheetViews>
  <sheetFormatPr defaultColWidth="11.421875" defaultRowHeight="15"/>
  <cols>
    <col min="1" max="1" width="15.57421875" style="7" customWidth="1"/>
    <col min="2" max="2" width="22.00390625" style="7" customWidth="1"/>
    <col min="3" max="3" width="23.8515625" style="7" customWidth="1"/>
    <col min="4" max="4" width="16.28125" style="7" customWidth="1"/>
    <col min="5" max="5" width="14.7109375" style="26" customWidth="1"/>
    <col min="6" max="6" width="4.7109375" style="26" customWidth="1"/>
    <col min="7" max="7" width="23.00390625" style="35" customWidth="1"/>
    <col min="8" max="8" width="9.421875" style="7" customWidth="1"/>
    <col min="9" max="9" width="16.421875" style="15" customWidth="1"/>
    <col min="10" max="16384" width="11.421875" style="7" customWidth="1"/>
  </cols>
  <sheetData>
    <row r="1" spans="1:9" ht="71.25" customHeight="1" thickBot="1">
      <c r="A1" s="33" t="s">
        <v>46</v>
      </c>
      <c r="F1" s="545"/>
      <c r="G1" s="545"/>
      <c r="H1" s="545"/>
      <c r="I1" s="545"/>
    </row>
    <row r="2" spans="1:9" ht="46.5" customHeight="1" thickBot="1">
      <c r="A2" s="546" t="s">
        <v>51</v>
      </c>
      <c r="B2" s="546"/>
      <c r="D2" s="32" t="s">
        <v>39</v>
      </c>
      <c r="E2" s="548"/>
      <c r="F2" s="549"/>
      <c r="G2" s="550"/>
      <c r="H2" s="551" t="s">
        <v>52</v>
      </c>
      <c r="I2" s="552"/>
    </row>
    <row r="3" spans="1:9" ht="32.25" customHeight="1" thickTop="1">
      <c r="A3" s="546"/>
      <c r="B3" s="546"/>
      <c r="C3" s="524" t="s">
        <v>33</v>
      </c>
      <c r="D3" s="31">
        <f>100%-(D5+D7+D9+D11+D13)</f>
        <v>0.58</v>
      </c>
      <c r="E3" s="27" t="s">
        <v>34</v>
      </c>
      <c r="F3" s="29">
        <v>0.6</v>
      </c>
      <c r="G3" s="36" t="e">
        <f>D4*F3</f>
        <v>#REF!</v>
      </c>
      <c r="H3" s="553"/>
      <c r="I3" s="554"/>
    </row>
    <row r="4" spans="1:9" ht="32.25" customHeight="1" thickBot="1">
      <c r="A4" s="546"/>
      <c r="B4" s="546"/>
      <c r="C4" s="525"/>
      <c r="D4" s="38" t="e">
        <f>B9*D3</f>
        <v>#REF!</v>
      </c>
      <c r="E4" s="28" t="s">
        <v>35</v>
      </c>
      <c r="F4" s="30">
        <v>0.4</v>
      </c>
      <c r="G4" s="39" t="e">
        <f>D4*F4</f>
        <v>#REF!</v>
      </c>
      <c r="H4" s="10" t="s">
        <v>36</v>
      </c>
      <c r="I4" s="37" t="e">
        <f>G4+(G4*25%)</f>
        <v>#REF!</v>
      </c>
    </row>
    <row r="5" spans="1:9" ht="32.25" customHeight="1" thickTop="1">
      <c r="A5" s="546"/>
      <c r="B5" s="546"/>
      <c r="C5" s="524" t="s">
        <v>37</v>
      </c>
      <c r="D5" s="9">
        <v>0.2</v>
      </c>
      <c r="E5" s="27" t="s">
        <v>34</v>
      </c>
      <c r="F5" s="29">
        <v>0.6</v>
      </c>
      <c r="G5" s="36" t="e">
        <f>D6*F5</f>
        <v>#REF!</v>
      </c>
      <c r="H5" s="555"/>
      <c r="I5" s="556"/>
    </row>
    <row r="6" spans="1:9" ht="32.25" customHeight="1" thickBot="1">
      <c r="A6" s="546"/>
      <c r="B6" s="546"/>
      <c r="C6" s="525"/>
      <c r="D6" s="38" t="e">
        <f>$B$9*D5</f>
        <v>#REF!</v>
      </c>
      <c r="E6" s="28" t="s">
        <v>35</v>
      </c>
      <c r="F6" s="30">
        <v>0.4</v>
      </c>
      <c r="G6" s="39" t="e">
        <f>D6*F6</f>
        <v>#REF!</v>
      </c>
      <c r="H6" s="10" t="s">
        <v>36</v>
      </c>
      <c r="I6" s="37" t="e">
        <f>G6+(G6*25%)</f>
        <v>#REF!</v>
      </c>
    </row>
    <row r="7" spans="1:9" ht="32.25" customHeight="1" thickBot="1" thickTop="1">
      <c r="A7" s="547"/>
      <c r="B7" s="547"/>
      <c r="C7" s="524" t="s">
        <v>38</v>
      </c>
      <c r="D7" s="9">
        <v>0.07</v>
      </c>
      <c r="E7" s="27" t="s">
        <v>34</v>
      </c>
      <c r="F7" s="29">
        <v>0.6</v>
      </c>
      <c r="G7" s="36" t="e">
        <f>D8*F7</f>
        <v>#REF!</v>
      </c>
      <c r="H7" s="555"/>
      <c r="I7" s="556"/>
    </row>
    <row r="8" spans="1:9" ht="32.25" customHeight="1" thickBot="1" thickTop="1">
      <c r="A8" s="11" t="s">
        <v>7</v>
      </c>
      <c r="B8" s="12">
        <v>1</v>
      </c>
      <c r="C8" s="525"/>
      <c r="D8" s="38" t="e">
        <f>$B$9*D7</f>
        <v>#REF!</v>
      </c>
      <c r="E8" s="28" t="s">
        <v>35</v>
      </c>
      <c r="F8" s="30">
        <v>0.4</v>
      </c>
      <c r="G8" s="39" t="e">
        <f>D8*F8</f>
        <v>#REF!</v>
      </c>
      <c r="H8" s="10" t="s">
        <v>36</v>
      </c>
      <c r="I8" s="37" t="e">
        <f>G8+(G8*25%)</f>
        <v>#REF!</v>
      </c>
    </row>
    <row r="9" spans="1:9" ht="32.25" customHeight="1" thickBot="1" thickTop="1">
      <c r="A9" s="13" t="s">
        <v>39</v>
      </c>
      <c r="B9" s="34" t="e">
        <f>'Cálculo de Honorarios'!#REF!</f>
        <v>#REF!</v>
      </c>
      <c r="C9" s="524" t="s">
        <v>40</v>
      </c>
      <c r="D9" s="9">
        <v>0.05</v>
      </c>
      <c r="E9" s="27" t="s">
        <v>34</v>
      </c>
      <c r="F9" s="29">
        <v>0.6</v>
      </c>
      <c r="G9" s="36" t="e">
        <f>D10*F9</f>
        <v>#REF!</v>
      </c>
      <c r="H9" s="555"/>
      <c r="I9" s="556"/>
    </row>
    <row r="10" spans="1:11" ht="32.25" customHeight="1" thickBot="1" thickTop="1">
      <c r="A10" s="8"/>
      <c r="B10" s="8"/>
      <c r="C10" s="525"/>
      <c r="D10" s="38" t="e">
        <f>$B$9*D9</f>
        <v>#REF!</v>
      </c>
      <c r="E10" s="28" t="s">
        <v>35</v>
      </c>
      <c r="F10" s="30">
        <v>0.4</v>
      </c>
      <c r="G10" s="39" t="e">
        <f>D10*F10</f>
        <v>#REF!</v>
      </c>
      <c r="H10" s="10" t="s">
        <v>36</v>
      </c>
      <c r="I10" s="37" t="e">
        <f>G10+(G10*25%)</f>
        <v>#REF!</v>
      </c>
      <c r="K10" s="15"/>
    </row>
    <row r="11" spans="1:9" ht="32.25" customHeight="1" thickTop="1">
      <c r="A11" s="8"/>
      <c r="B11" s="8"/>
      <c r="C11" s="524" t="s">
        <v>41</v>
      </c>
      <c r="D11" s="9">
        <v>0.07</v>
      </c>
      <c r="E11" s="27" t="s">
        <v>34</v>
      </c>
      <c r="F11" s="29">
        <v>0.6</v>
      </c>
      <c r="G11" s="36" t="e">
        <f>D12*F11</f>
        <v>#REF!</v>
      </c>
      <c r="H11" s="555"/>
      <c r="I11" s="556"/>
    </row>
    <row r="12" spans="1:9" ht="32.25" customHeight="1" thickBot="1">
      <c r="A12" s="8"/>
      <c r="B12" s="14"/>
      <c r="C12" s="525"/>
      <c r="D12" s="38" t="e">
        <f>$B$9*D11</f>
        <v>#REF!</v>
      </c>
      <c r="E12" s="28" t="s">
        <v>35</v>
      </c>
      <c r="F12" s="30">
        <v>0.4</v>
      </c>
      <c r="G12" s="39" t="e">
        <f>D12*F12</f>
        <v>#REF!</v>
      </c>
      <c r="H12" s="10" t="s">
        <v>36</v>
      </c>
      <c r="I12" s="37" t="e">
        <f>G12+(G12*25%)</f>
        <v>#REF!</v>
      </c>
    </row>
    <row r="13" spans="1:9" ht="32.25" customHeight="1" thickTop="1">
      <c r="A13" s="8"/>
      <c r="B13" s="8"/>
      <c r="C13" s="524" t="s">
        <v>42</v>
      </c>
      <c r="D13" s="9">
        <v>0.03</v>
      </c>
      <c r="E13" s="27" t="s">
        <v>34</v>
      </c>
      <c r="F13" s="29">
        <v>0.6</v>
      </c>
      <c r="G13" s="36" t="e">
        <f>D14*F13</f>
        <v>#REF!</v>
      </c>
      <c r="H13" s="555"/>
      <c r="I13" s="556"/>
    </row>
    <row r="14" spans="1:9" ht="32.25" customHeight="1" thickBot="1">
      <c r="A14" s="8"/>
      <c r="B14" s="8"/>
      <c r="C14" s="525"/>
      <c r="D14" s="38" t="e">
        <f>$B$9*D13</f>
        <v>#REF!</v>
      </c>
      <c r="E14" s="28" t="s">
        <v>35</v>
      </c>
      <c r="F14" s="30">
        <v>0.4</v>
      </c>
      <c r="G14" s="39" t="e">
        <f>D14*F14</f>
        <v>#REF!</v>
      </c>
      <c r="H14" s="10" t="s">
        <v>36</v>
      </c>
      <c r="I14" s="37" t="e">
        <f>G14+(G14*25%)</f>
        <v>#REF!</v>
      </c>
    </row>
    <row r="15" ht="62.25" customHeight="1" hidden="1">
      <c r="A15" s="6" t="s">
        <v>47</v>
      </c>
    </row>
    <row r="16" spans="1:9" ht="32.25" customHeight="1" hidden="1">
      <c r="A16" s="8"/>
      <c r="B16" s="8"/>
      <c r="C16" s="524" t="s">
        <v>33</v>
      </c>
      <c r="D16" s="16">
        <f>100%-(D18+D20+D22+D24+D26)</f>
        <v>0.57</v>
      </c>
      <c r="I16" s="7"/>
    </row>
    <row r="17" spans="1:9" ht="32.25" customHeight="1" hidden="1">
      <c r="A17" s="8"/>
      <c r="B17" s="8"/>
      <c r="C17" s="525"/>
      <c r="D17" s="17" t="e">
        <f>(B22+B23+B24)*D16</f>
        <v>#REF!</v>
      </c>
      <c r="I17" s="7"/>
    </row>
    <row r="18" spans="1:9" ht="32.25" customHeight="1" hidden="1">
      <c r="A18" s="8"/>
      <c r="B18" s="8"/>
      <c r="C18" s="524" t="s">
        <v>37</v>
      </c>
      <c r="D18" s="16">
        <v>0.2</v>
      </c>
      <c r="I18" s="7"/>
    </row>
    <row r="19" spans="1:9" ht="32.25" customHeight="1" hidden="1">
      <c r="A19" s="8"/>
      <c r="B19" s="8"/>
      <c r="C19" s="525"/>
      <c r="D19" s="17" t="e">
        <f>$B$9*D18</f>
        <v>#REF!</v>
      </c>
      <c r="I19" s="7"/>
    </row>
    <row r="20" spans="1:9" ht="32.25" customHeight="1" hidden="1">
      <c r="A20" s="18"/>
      <c r="B20" s="19"/>
      <c r="C20" s="524" t="s">
        <v>38</v>
      </c>
      <c r="D20" s="16">
        <v>0.07</v>
      </c>
      <c r="I20" s="7"/>
    </row>
    <row r="21" spans="1:9" ht="32.25" customHeight="1" hidden="1">
      <c r="A21" s="20" t="s">
        <v>7</v>
      </c>
      <c r="B21" s="21">
        <v>1</v>
      </c>
      <c r="C21" s="538"/>
      <c r="D21" s="17" t="e">
        <f>$B$9*D20</f>
        <v>#REF!</v>
      </c>
      <c r="I21" s="7"/>
    </row>
    <row r="22" spans="1:9" ht="32.25" customHeight="1" hidden="1">
      <c r="A22" s="22" t="s">
        <v>43</v>
      </c>
      <c r="B22" s="23">
        <f>'Cálculo de Honorarios'!C70</f>
        <v>0</v>
      </c>
      <c r="C22" s="524" t="s">
        <v>40</v>
      </c>
      <c r="D22" s="16">
        <v>0.05</v>
      </c>
      <c r="I22" s="7"/>
    </row>
    <row r="23" spans="1:9" ht="32.25" customHeight="1" hidden="1">
      <c r="A23" s="24" t="s">
        <v>44</v>
      </c>
      <c r="B23" s="25" t="e">
        <f>'Cálculo de Honorarios'!#REF!</f>
        <v>#REF!</v>
      </c>
      <c r="C23" s="525"/>
      <c r="D23" s="17" t="e">
        <f>$B$9*D22</f>
        <v>#REF!</v>
      </c>
      <c r="I23" s="7"/>
    </row>
    <row r="24" spans="1:9" ht="32.25" customHeight="1" hidden="1">
      <c r="A24" s="24" t="s">
        <v>45</v>
      </c>
      <c r="B24" s="25" t="e">
        <f>'Cálculo de Honorarios'!#REF!</f>
        <v>#REF!</v>
      </c>
      <c r="C24" s="524" t="s">
        <v>41</v>
      </c>
      <c r="D24" s="16">
        <v>0.08</v>
      </c>
      <c r="I24" s="7"/>
    </row>
    <row r="25" spans="1:9" ht="32.25" customHeight="1" hidden="1">
      <c r="A25" s="8"/>
      <c r="B25" s="14"/>
      <c r="C25" s="525"/>
      <c r="D25" s="17" t="e">
        <f>$B$9*D24</f>
        <v>#REF!</v>
      </c>
      <c r="I25" s="7"/>
    </row>
    <row r="26" spans="1:9" ht="32.25" customHeight="1" hidden="1">
      <c r="A26" s="8"/>
      <c r="B26" s="8"/>
      <c r="C26" s="524" t="s">
        <v>42</v>
      </c>
      <c r="D26" s="16">
        <v>0.03</v>
      </c>
      <c r="I26" s="7"/>
    </row>
    <row r="27" spans="1:9" ht="32.25" customHeight="1" hidden="1">
      <c r="A27" s="8"/>
      <c r="B27" s="8"/>
      <c r="C27" s="525"/>
      <c r="D27" s="17" t="e">
        <f>$B$9*D26</f>
        <v>#REF!</v>
      </c>
      <c r="I27" s="7"/>
    </row>
    <row r="28" ht="20.25" thickBot="1" thickTop="1"/>
    <row r="29" spans="3:9" ht="46.5" customHeight="1" thickBot="1">
      <c r="C29" s="557" t="s">
        <v>48</v>
      </c>
      <c r="D29" s="558"/>
      <c r="E29" s="542">
        <v>0</v>
      </c>
      <c r="F29" s="543"/>
      <c r="G29" s="543"/>
      <c r="H29" s="543"/>
      <c r="I29" s="544"/>
    </row>
    <row r="30" ht="19.5" thickBot="1"/>
    <row r="31" spans="5:9" ht="30.75" customHeight="1">
      <c r="E31" s="559" t="s">
        <v>50</v>
      </c>
      <c r="F31" s="560"/>
      <c r="G31" s="560"/>
      <c r="H31" s="560"/>
      <c r="I31" s="561"/>
    </row>
    <row r="32" spans="5:9" ht="38.25" customHeight="1" thickBot="1">
      <c r="E32" s="562" t="s">
        <v>49</v>
      </c>
      <c r="F32" s="563"/>
      <c r="G32" s="563"/>
      <c r="H32" s="563"/>
      <c r="I32" s="564"/>
    </row>
  </sheetData>
  <sheetProtection/>
  <mergeCells count="26">
    <mergeCell ref="C29:D29"/>
    <mergeCell ref="E29:I29"/>
    <mergeCell ref="E31:I31"/>
    <mergeCell ref="E32:I32"/>
    <mergeCell ref="C16:C17"/>
    <mergeCell ref="C18:C19"/>
    <mergeCell ref="C20:C21"/>
    <mergeCell ref="C22:C23"/>
    <mergeCell ref="C24:C25"/>
    <mergeCell ref="C26:C27"/>
    <mergeCell ref="C9:C10"/>
    <mergeCell ref="H9:I9"/>
    <mergeCell ref="C11:C12"/>
    <mergeCell ref="H11:I11"/>
    <mergeCell ref="C13:C14"/>
    <mergeCell ref="H13:I13"/>
    <mergeCell ref="F1:I1"/>
    <mergeCell ref="A2:B7"/>
    <mergeCell ref="E2:G2"/>
    <mergeCell ref="H2:I2"/>
    <mergeCell ref="C3:C4"/>
    <mergeCell ref="H3:I3"/>
    <mergeCell ref="C5:C6"/>
    <mergeCell ref="H5:I5"/>
    <mergeCell ref="C7:C8"/>
    <mergeCell ref="H7:I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Aromí</dc:creator>
  <cp:keywords/>
  <dc:description/>
  <cp:lastModifiedBy>Gerardo Aromí</cp:lastModifiedBy>
  <cp:lastPrinted>2018-05-04T13:24:01Z</cp:lastPrinted>
  <dcterms:created xsi:type="dcterms:W3CDTF">2014-10-16T10:59:54Z</dcterms:created>
  <dcterms:modified xsi:type="dcterms:W3CDTF">2018-05-04T13:48:46Z</dcterms:modified>
  <cp:category/>
  <cp:version/>
  <cp:contentType/>
  <cp:contentStatus/>
</cp:coreProperties>
</file>